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erties" sheetId="1" state="visible" r:id="rId3"/>
    <sheet name="Transactions" sheetId="2" state="visible" r:id="rId4"/>
    <sheet name="Dashboard" sheetId="3" state="visible" r:id="rId5"/>
    <sheet name="Monthly Summary" sheetId="4" state="visible" r:id="rId6"/>
    <sheet name="Guide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<sst xmlns="http://schemas.openxmlformats.org/spreadsheetml/2006/main" count="236" uniqueCount="164">
  <si>
    <t xml:space="preserve">PROPFLOW  —  Property Portfolio</t>
  </si>
  <si>
    <t xml:space="preserve">Add your properties below. Income, Expenses, Yield and Cash Flow calculate automatically from Transactions.</t>
  </si>
  <si>
    <t xml:space="preserve">Property Name</t>
  </si>
  <si>
    <t xml:space="preserve">Address</t>
  </si>
  <si>
    <t xml:space="preserve">Purchase Price ($)</t>
  </si>
  <si>
    <t xml:space="preserve">Monthly Rent ($)</t>
  </si>
  <si>
    <t xml:space="preserve">Annual Rent ($)</t>
  </si>
  <si>
    <t xml:space="preserve">Total Cash Invested ($)</t>
  </si>
  <si>
    <t xml:space="preserve">Total Income ($)</t>
  </si>
  <si>
    <t xml:space="preserve">Total Expenses ($)</t>
  </si>
  <si>
    <t xml:space="preserve">Net Cash Flow ($)</t>
  </si>
  <si>
    <t xml:space="preserve">Gross Yield (%)</t>
  </si>
  <si>
    <t xml:space="preserve">Cash-on-Cash (%)</t>
  </si>
  <si>
    <t xml:space="preserve">Expense Ratio (%)</t>
  </si>
  <si>
    <t xml:space="preserve">Maple St Unit 3</t>
  </si>
  <si>
    <t xml:space="preserve">14 Maple St, Austin TX</t>
  </si>
  <si>
    <t xml:space="preserve">Riverside Apt</t>
  </si>
  <si>
    <t xml:space="preserve">88 River Rd, Austin TX</t>
  </si>
  <si>
    <t xml:space="preserve">💡  Blue cells = your inputs (purchase price, monthly rent, total cash invested).  Gross Yield uses ANNUAL rent, not partial-year transaction income.  Cash-on-Cash uses recorded net cash flow — enter a full year of transactions for a full-year figure.</t>
  </si>
  <si>
    <t xml:space="preserve">PROPFLOW  —  Transaction Log</t>
  </si>
  <si>
    <t xml:space="preserve">Log every rent payment, expense, or other transaction. Use dropdowns for Property, Type, and Category.</t>
  </si>
  <si>
    <t xml:space="preserve">Date</t>
  </si>
  <si>
    <t xml:space="preserve">Property</t>
  </si>
  <si>
    <t xml:space="preserve">Type</t>
  </si>
  <si>
    <t xml:space="preserve">Category</t>
  </si>
  <si>
    <t xml:space="preserve">Amount ($)</t>
  </si>
  <si>
    <t xml:space="preserve">Note</t>
  </si>
  <si>
    <t xml:space="preserve">Income</t>
  </si>
  <si>
    <t xml:space="preserve">Rent</t>
  </si>
  <si>
    <t xml:space="preserve">January rent</t>
  </si>
  <si>
    <t xml:space="preserve">Expense</t>
  </si>
  <si>
    <t xml:space="preserve">Insurance</t>
  </si>
  <si>
    <t xml:space="preserve">Monthly premium</t>
  </si>
  <si>
    <t xml:space="preserve">Maintenance</t>
  </si>
  <si>
    <t xml:space="preserve">Fix kitchen faucet</t>
  </si>
  <si>
    <t xml:space="preserve">February rent</t>
  </si>
  <si>
    <t xml:space="preserve">Plumbing repair</t>
  </si>
  <si>
    <t xml:space="preserve">Property Tax</t>
  </si>
  <si>
    <t xml:space="preserve">Q1 property tax</t>
  </si>
  <si>
    <t xml:space="preserve">March rent</t>
  </si>
  <si>
    <t xml:space="preserve">April rent</t>
  </si>
  <si>
    <t xml:space="preserve">Property Management Fee</t>
  </si>
  <si>
    <t xml:space="preserve">PM fee April</t>
  </si>
  <si>
    <t xml:space="preserve">Utilities</t>
  </si>
  <si>
    <t xml:space="preserve">Water bill</t>
  </si>
  <si>
    <t xml:space="preserve">May rent</t>
  </si>
  <si>
    <t xml:space="preserve">Repairs</t>
  </si>
  <si>
    <t xml:space="preserve">Hot water heater</t>
  </si>
  <si>
    <t xml:space="preserve">Late Fee</t>
  </si>
  <si>
    <t xml:space="preserve">Late rent fee</t>
  </si>
  <si>
    <t xml:space="preserve">💡  Income: Rent · Late Fee · Pet Fee · Parking · Other     Expenses: Maintenance · Repair · Insurance · Property Tax · Management Fee · Utilities · Other</t>
  </si>
  <si>
    <t xml:space="preserve">PROPFLOW  —  Portfolio Dashboard</t>
  </si>
  <si>
    <t xml:space="preserve">All figures pull automatically from Properties and Transactions. No manual input needed.</t>
  </si>
  <si>
    <t xml:space="preserve">PORTFOLIO SUMMARY</t>
  </si>
  <si>
    <t xml:space="preserve">TOTAL INCOME</t>
  </si>
  <si>
    <t xml:space="preserve">TOTAL EXPENSES</t>
  </si>
  <si>
    <t xml:space="preserve">NET CASH FLOW</t>
  </si>
  <si>
    <t xml:space="preserve">EXPENSE RATIO</t>
  </si>
  <si>
    <t xml:space="preserve">PROPERTY BREAKDOWN</t>
  </si>
  <si>
    <t xml:space="preserve">Purchase Price</t>
  </si>
  <si>
    <t xml:space="preserve">Expenses</t>
  </si>
  <si>
    <t xml:space="preserve">Net Cash Flow</t>
  </si>
  <si>
    <t xml:space="preserve">Gross Yield</t>
  </si>
  <si>
    <t xml:space="preserve">Cash-on-Cash</t>
  </si>
  <si>
    <t xml:space="preserve">Expense Ratio</t>
  </si>
  <si>
    <t xml:space="preserve">PORTFOLIO TOTAL</t>
  </si>
  <si>
    <t xml:space="preserve">Built by PropFlow — a rental property cash-flow tracker for small portfolio investors.  Try it or send feedback → https://propflow.me</t>
  </si>
  <si>
    <t xml:space="preserve">PROPFLOW  —  Monthly Cash Flow</t>
  </si>
  <si>
    <t xml:space="preserve">Month-by-month breakdown across all properties. Updates automatically as you add transactions.</t>
  </si>
  <si>
    <t xml:space="preserve">2025</t>
  </si>
  <si>
    <t xml:space="preserve">Month</t>
  </si>
  <si>
    <t xml:space="preserve">Jan 2025</t>
  </si>
  <si>
    <t xml:space="preserve">Feb 2025</t>
  </si>
  <si>
    <t xml:space="preserve">Mar 2025</t>
  </si>
  <si>
    <t xml:space="preserve">Apr 2025</t>
  </si>
  <si>
    <t xml:space="preserve">May 2025</t>
  </si>
  <si>
    <t xml:space="preserve">Jun 2025</t>
  </si>
  <si>
    <t xml:space="preserve">Jul 2025</t>
  </si>
  <si>
    <t xml:space="preserve">Aug 2025</t>
  </si>
  <si>
    <t xml:space="preserve">Sep 2025</t>
  </si>
  <si>
    <t xml:space="preserve">Oct 2025</t>
  </si>
  <si>
    <t xml:space="preserve">Nov 2025</t>
  </si>
  <si>
    <t xml:space="preserve">Dec 2025</t>
  </si>
  <si>
    <t xml:space="preserve">2025 TOTAL</t>
  </si>
  <si>
    <t xml:space="preserve">2026</t>
  </si>
  <si>
    <t xml:space="preserve">Jan 2026</t>
  </si>
  <si>
    <t xml:space="preserve">Feb 2026</t>
  </si>
  <si>
    <t xml:space="preserve">Mar 2026</t>
  </si>
  <si>
    <t xml:space="preserve">Apr 2026</t>
  </si>
  <si>
    <t xml:space="preserve">May 2026</t>
  </si>
  <si>
    <t xml:space="preserve">Jun 2026</t>
  </si>
  <si>
    <t xml:space="preserve">Jul 2026</t>
  </si>
  <si>
    <t xml:space="preserve">Aug 2026</t>
  </si>
  <si>
    <t xml:space="preserve">Sep 2026</t>
  </si>
  <si>
    <t xml:space="preserve">Oct 2026</t>
  </si>
  <si>
    <t xml:space="preserve">Nov 2026</t>
  </si>
  <si>
    <t xml:space="preserve">Dec 2026</t>
  </si>
  <si>
    <t xml:space="preserve">2026 TOTAL</t>
  </si>
  <si>
    <t xml:space="preserve">PROPFLOW  —  Quick Start Guide</t>
  </si>
  <si>
    <t xml:space="preserve">Read this first. Takes 2 minutes.  ·  https://propflow.me</t>
  </si>
  <si>
    <t xml:space="preserve">HOW TO USE</t>
  </si>
  <si>
    <t xml:space="preserve">Step 1  →  Properties tab</t>
  </si>
  <si>
    <t xml:space="preserve">Add each property you own</t>
  </si>
  <si>
    <t xml:space="preserve">Enter name, address, and purchase price (in blue).</t>
  </si>
  <si>
    <t xml:space="preserve">All other columns auto-calculate.</t>
  </si>
  <si>
    <t xml:space="preserve">Step 2  →  Transactions tab</t>
  </si>
  <si>
    <t xml:space="preserve">Log every income &amp; expense</t>
  </si>
  <si>
    <t xml:space="preserve">Use dropdowns for Property, Type, and Category.</t>
  </si>
  <si>
    <t xml:space="preserve">Dates format: YYYY-MM-DD</t>
  </si>
  <si>
    <t xml:space="preserve">Step 3  →  Dashboard tab</t>
  </si>
  <si>
    <t xml:space="preserve">View your full portfolio</t>
  </si>
  <si>
    <t xml:space="preserve">See totals, per-property breakdown, yield, and ratios.</t>
  </si>
  <si>
    <t xml:space="preserve">All auto-calculated.</t>
  </si>
  <si>
    <t xml:space="preserve">Step 4  →  Monthly Summary tab</t>
  </si>
  <si>
    <t xml:space="preserve">Track trends over time</t>
  </si>
  <si>
    <t xml:space="preserve">Income vs Expenses vs Net Cash Flow, month by month.</t>
  </si>
  <si>
    <t xml:space="preserve">Covers 2025 and 2026.</t>
  </si>
  <si>
    <t xml:space="preserve">INCOME CATEGORIES</t>
  </si>
  <si>
    <t xml:space="preserve">Regular monthly rent from tenant</t>
  </si>
  <si>
    <t xml:space="preserve">Fee charged for late rent payment</t>
  </si>
  <si>
    <t xml:space="preserve">Pet Fee</t>
  </si>
  <si>
    <t xml:space="preserve">Monthly or one-time pet deposit/fee</t>
  </si>
  <si>
    <t xml:space="preserve">Parking</t>
  </si>
  <si>
    <t xml:space="preserve">Parking fees from tenants</t>
  </si>
  <si>
    <t xml:space="preserve">Other Income</t>
  </si>
  <si>
    <t xml:space="preserve">Any other income not listed above</t>
  </si>
  <si>
    <t xml:space="preserve">EXPENSE CATEGORIES</t>
  </si>
  <si>
    <t xml:space="preserve">Major fixes — plumbing, roof, HVAC, electrical</t>
  </si>
  <si>
    <t xml:space="preserve">Routine upkeep, landscaping, cleaning</t>
  </si>
  <si>
    <t xml:space="preserve">Landlord / property insurance premiums</t>
  </si>
  <si>
    <t xml:space="preserve">Annual or quarterly property taxes</t>
  </si>
  <si>
    <t xml:space="preserve">HOA</t>
  </si>
  <si>
    <t xml:space="preserve">Homeowners association dues / fees</t>
  </si>
  <si>
    <t xml:space="preserve">Water, electric, gas, trash, internet</t>
  </si>
  <si>
    <t xml:space="preserve">Property manager fee (usually % of rent)</t>
  </si>
  <si>
    <t xml:space="preserve">Mortgage / Debt Service</t>
  </si>
  <si>
    <t xml:space="preserve">Monthly mortgage principal + interest</t>
  </si>
  <si>
    <t xml:space="preserve">Other Expense</t>
  </si>
  <si>
    <t xml:space="preserve">Any other expense not listed above</t>
  </si>
  <si>
    <t xml:space="preserve">KEY METRICS</t>
  </si>
  <si>
    <t xml:space="preserve">Annual Rent</t>
  </si>
  <si>
    <t xml:space="preserve">Monthly Rent × 12</t>
  </si>
  <si>
    <t xml:space="preserve">Annual Rent ÷ Purchase Price (uses annual rent, NOT partial-year income)</t>
  </si>
  <si>
    <t xml:space="preserve">Income − Expenses (may include mortgage / debt service)</t>
  </si>
  <si>
    <t xml:space="preserve">Expenses ÷ Income</t>
  </si>
  <si>
    <t xml:space="preserve">Cash-on-Cash Return</t>
  </si>
  <si>
    <t xml:space="preserve">Annualized Net Cash Flow ÷ Total Cash Invested</t>
  </si>
  <si>
    <t xml:space="preserve">NOI (Net Operating Income)</t>
  </si>
  <si>
    <t xml:space="preserve">Income − Operating Expenses. Excludes mortgage / debt service.</t>
  </si>
  <si>
    <t xml:space="preserve">COLOR LEGEND</t>
  </si>
  <si>
    <t xml:space="preserve">Your manual inputs (purchase price)</t>
  </si>
  <si>
    <t xml:space="preserve">Blue text cells</t>
  </si>
  <si>
    <t xml:space="preserve">Your manual inputs (purchase price, monthly rent, cash invested)</t>
  </si>
  <si>
    <t xml:space="preserve">Green columns</t>
  </si>
  <si>
    <t xml:space="preserve">Income figures</t>
  </si>
  <si>
    <t xml:space="preserve">Red columns</t>
  </si>
  <si>
    <t xml:space="preserve">Expense figures</t>
  </si>
  <si>
    <t xml:space="preserve">Gold rows</t>
  </si>
  <si>
    <t xml:space="preserve">Totals and portfolio summaries</t>
  </si>
  <si>
    <t xml:space="preserve">Cash-on-Cash Return in this spreadsheet uses recorded net cash flow. Enter a full year of transactions if you want a full-year annual cash-on-cash return.</t>
  </si>
  <si>
    <t xml:space="preserve">Gross Yield uses annual rent, not partial-year transaction income.</t>
  </si>
  <si>
    <t xml:space="preserve">This spreadsheet is for simple tracking and education only. It is not tax, legal, accounting, or financial advice.</t>
  </si>
  <si>
    <t xml:space="preserve">Built by PropFlow — a rental property cash-flow tracker for small portfolio investors. This spreadsheet is the manual version; PropFlow is the app version for tracking rental income, expenses, cash flow, and property-level performance without maintaining spreadsheet formulas.</t>
  </si>
  <si>
    <t xml:space="preserve">Try it or send feedback  →  https://propflow.me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</si>
</sst>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\$#,##0"/>
    <numFmt numFmtId="167" formatCode="0.0%"/>
    <numFmt numFmtId="168" formatCode="yyyy\-mm\-dd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C8A96E"/>
      <name val="Arial"/>
      <family val="0"/>
      <charset val="1"/>
    </font>
    <font>
      <i val="true"/>
      <sz val="9"/>
      <color rgb="FF999999"/>
      <name val="Arial"/>
      <family val="0"/>
      <charset val="1"/>
    </font>
    <font>
      <b val="true"/>
      <sz val="10"/>
      <color rgb="FFC8A96E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sz val="10"/>
      <color rgb="FF888888"/>
      <name val="Arial"/>
      <family val="0"/>
      <charset val="1"/>
    </font>
    <font>
      <sz val="10"/>
      <color rgb="FF0000CC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2E7D52"/>
      <name val="Arial"/>
      <family val="0"/>
      <charset val="1"/>
    </font>
    <font>
      <sz val="10"/>
      <color rgb="FF8B2E2E"/>
      <name val="Arial"/>
      <family val="0"/>
      <charset val="1"/>
    </font>
    <font>
      <sz val="10"/>
      <color rgb="FF1A6B5A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0"/>
      <color rgb="FF2E7D52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10"/>
      <color rgb="FF8B2E2E"/>
      <name val="Arial"/>
      <family val="0"/>
      <charset val="1"/>
    </font>
    <font>
      <sz val="10"/>
      <name val="Arial"/>
      <family val="0"/>
      <charset val="1"/>
    </font>
    <font>
      <b val="true"/>
      <sz val="9"/>
      <color rgb="FFC8A96E"/>
      <name val="Arial"/>
      <family val="0"/>
      <charset val="1"/>
    </font>
    <font>
      <b val="true"/>
      <sz val="8"/>
      <color rgb="FF888888"/>
      <name val="Arial"/>
      <family val="0"/>
      <charset val="1"/>
    </font>
    <font>
      <b val="true"/>
      <sz val="20"/>
      <color rgb="FF2E7D52"/>
      <name val="Arial"/>
      <family val="0"/>
      <charset val="1"/>
    </font>
    <font>
      <b val="true"/>
      <sz val="20"/>
      <color rgb="FF8B2E2E"/>
      <name val="Arial"/>
      <family val="0"/>
      <charset val="1"/>
    </font>
    <font>
      <b val="true"/>
      <sz val="20"/>
      <color rgb="FF1E2228"/>
      <name val="Arial"/>
      <family val="0"/>
      <charset val="1"/>
    </font>
    <font>
      <b val="true"/>
      <sz val="20"/>
      <color rgb="FF1A6B5A"/>
      <name val="Arial"/>
      <family val="0"/>
      <charset val="1"/>
    </font>
    <font>
      <i val="true"/>
      <sz val="9"/>
      <color rgb="FFC8A96E"/>
      <name val="Arial"/>
      <family val="0"/>
      <charset val="1"/>
    </font>
    <font>
      <sz val="9"/>
      <color rgb="FF333333"/>
      <name val="Arial"/>
      <family val="0"/>
      <charset val="1"/>
    </font>
    <font>
      <i val="true"/>
      <sz val="9"/>
      <color rgb="FF333333"/>
      <name val="Arial"/>
      <family val="0"/>
      <charset val="1"/>
    </font>
    <font>
      <b val="true"/>
      <sz val="12"/>
      <color rgb="FF1E2228"/>
      <name val="Arial"/>
      <family val="0"/>
      <charset val="1"/>
    </font>
    <font>
      <sz val="9"/>
      <color rgb="FFC8A96E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E2228"/>
        <bgColor rgb="FF2A2D35"/>
      </patternFill>
    </fill>
    <fill>
      <patternFill patternType="solid">
        <fgColor rgb="FFFFFFFF"/>
        <bgColor rgb="FFF8F7F5"/>
      </patternFill>
    </fill>
    <fill>
      <patternFill patternType="solid">
        <fgColor rgb="FFE8F5EE"/>
        <bgColor rgb="FFE8F6F2"/>
      </patternFill>
    </fill>
    <fill>
      <patternFill patternType="solid">
        <fgColor rgb="FFF5E8E8"/>
        <bgColor rgb="FFF5EDD8"/>
      </patternFill>
    </fill>
    <fill>
      <patternFill patternType="solid">
        <fgColor rgb="FFF8F7F5"/>
        <bgColor rgb="FFFFFFFF"/>
      </patternFill>
    </fill>
    <fill>
      <patternFill patternType="solid">
        <fgColor rgb="FF2A2D35"/>
        <bgColor rgb="FF333333"/>
      </patternFill>
    </fill>
    <fill>
      <patternFill patternType="solid">
        <fgColor rgb="FFF5EDD8"/>
        <bgColor rgb="FFF5E8E8"/>
      </patternFill>
    </fill>
    <fill>
      <patternFill patternType="solid">
        <fgColor rgb="FFE8F6F2"/>
        <bgColor rgb="FFE8F5EE"/>
      </patternFill>
    </fill>
    <fill>
      <patternFill patternType="solid">
        <fgColor rgb="FFC8A96E"/>
        <bgColor rgb="FF9999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5D3CF"/>
      </left>
      <right style="thin">
        <color rgb="FFD5D3CF"/>
      </right>
      <top style="thin">
        <color rgb="FFD5D3CF"/>
      </top>
      <bottom style="thin">
        <color rgb="FFD5D3CF"/>
      </bottom>
      <diagonal/>
    </border>
    <border diagonalUp="false" diagonalDown="false">
      <left style="thin">
        <color rgb="FFD5D3CF"/>
      </left>
      <right/>
      <top style="thin">
        <color rgb="FFD5D3CF"/>
      </top>
      <bottom style="thin">
        <color rgb="FFD5D3C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7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6B5A"/>
      <rgbColor rgb="FFC8A96E"/>
      <rgbColor rgb="FF888888"/>
      <rgbColor rgb="FFA97EB8"/>
      <rgbColor rgb="FF993366"/>
      <rgbColor rgb="FFF8F7F5"/>
      <rgbColor rgb="FFE8F6F2"/>
      <rgbColor rgb="FF660066"/>
      <rgbColor rgb="FFC87070"/>
      <rgbColor rgb="FF0066CC"/>
      <rgbColor rgb="FFD5D3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E"/>
      <rgbColor rgb="FFF5E8E8"/>
      <rgbColor rgb="FFF5EDD8"/>
      <rgbColor rgb="FF7EB8A4"/>
      <rgbColor rgb="FFFF99CC"/>
      <rgbColor rgb="FFCC99FF"/>
      <rgbColor rgb="FFFFCC99"/>
      <rgbColor rgb="FF3366FF"/>
      <rgbColor rgb="FF6EB87E"/>
      <rgbColor rgb="FF99CC00"/>
      <rgbColor rgb="FFFFCC00"/>
      <rgbColor rgb="FFFF9900"/>
      <rgbColor rgb="FFFF6600"/>
      <rgbColor rgb="FF666699"/>
      <rgbColor rgb="FF999999"/>
      <rgbColor rgb="FF003366"/>
      <rgbColor rgb="FF2E7D52"/>
      <rgbColor rgb="FF1E2228"/>
      <rgbColor rgb="FF2A2D35"/>
      <rgbColor rgb="FF8B2E2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A96E"/>
    <pageSetUpPr fitToPage="false"/>
  </sheetPr>
  <dimension ref="A1:L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28"/>
    <col collapsed="false" customWidth="true" hidden="false" outlineLevel="0" max="3" min="3" style="1" width="16"/>
    <col collapsed="false" customWidth="true" hidden="false" outlineLevel="0" max="9" min="4" style="1" width="15"/>
    <col collapsed="false" customWidth="true" hidden="false" outlineLevel="0" max="10" min="10" style="1" width="13"/>
    <col collapsed="false" customWidth="true" hidden="false" outlineLevel="0" max="11" min="11" style="1" width="14"/>
    <col collapsed="false" customWidth="true" hidden="false" outlineLevel="0" max="12" min="12" style="1" width="13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30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customFormat="false" ht="24" hidden="false" customHeight="true" outlineLevel="0" collapsed="false">
      <c r="A4" s="5" t="s">
        <v>14</v>
      </c>
      <c r="B4" s="6" t="s">
        <v>15</v>
      </c>
      <c r="C4" s="7" t="n">
        <v>320000</v>
      </c>
      <c r="D4" s="7" t="n">
        <v>2200</v>
      </c>
      <c r="E4" s="8" t="n">
        <f aca="false">IF(A4="","",D4*12)</f>
        <v>26400</v>
      </c>
      <c r="F4" s="9" t="n">
        <v>80000</v>
      </c>
      <c r="G4" s="10" t="n">
        <f aca="false">IFERROR(IF(A4="","",SUMIFS(Transactions!$E$4:$E$2000,Transactions!$B$4:$B$2000,A4,Transactions!$C$4:$C$2000,"Income")),"")</f>
        <v>11000</v>
      </c>
      <c r="H4" s="11" t="n">
        <f aca="false">IFERROR(IF(A4="","",SUMIFS(Transactions!$E$4:$E$2000,Transactions!$B$4:$B$2000,A4,Transactions!$C$4:$C$2000,"Expense")),"")</f>
        <v>1450</v>
      </c>
      <c r="I4" s="12" t="n">
        <f aca="false">IF(A4="","",G4-H4)</f>
        <v>9550</v>
      </c>
      <c r="J4" s="13" t="n">
        <f aca="false">IFERROR(IF(A4="","",E4/C4),"")</f>
        <v>0.0825</v>
      </c>
      <c r="K4" s="13" t="n">
        <f aca="false">IFERROR(IF(OR(A4="",F4=0),"",I4/F4),"")</f>
        <v>0.119375</v>
      </c>
      <c r="L4" s="14" t="n">
        <f aca="false">IFERROR(IF(A4="","",H4/G4),"")</f>
        <v>0.131818181818182</v>
      </c>
    </row>
    <row r="5" customFormat="false" ht="24" hidden="false" customHeight="true" outlineLevel="0" collapsed="false">
      <c r="A5" s="15" t="s">
        <v>16</v>
      </c>
      <c r="B5" s="16" t="s">
        <v>17</v>
      </c>
      <c r="C5" s="17" t="n">
        <v>480000</v>
      </c>
      <c r="D5" s="17" t="n">
        <v>3100</v>
      </c>
      <c r="E5" s="18" t="n">
        <f aca="false">IF(A5="","",D5*12)</f>
        <v>37200</v>
      </c>
      <c r="F5" s="19" t="n">
        <v>120000</v>
      </c>
      <c r="G5" s="10" t="n">
        <f aca="false">IFERROR(IF(A5="","",SUMIFS(Transactions!$E$4:$E$2000,Transactions!$B$4:$B$2000,A5,Transactions!$C$4:$C$2000,"Income")),"")</f>
        <v>15575</v>
      </c>
      <c r="H5" s="11" t="n">
        <f aca="false">IFERROR(IF(A5="","",SUMIFS(Transactions!$E$4:$E$2000,Transactions!$B$4:$B$2000,A5,Transactions!$C$4:$C$2000,"Expense")),"")</f>
        <v>895</v>
      </c>
      <c r="I5" s="20" t="n">
        <f aca="false">IF(A5="","",G5-H5)</f>
        <v>14680</v>
      </c>
      <c r="J5" s="21" t="n">
        <f aca="false">IFERROR(IF(A5="","",E5/C5),"")</f>
        <v>0.0775</v>
      </c>
      <c r="K5" s="21" t="n">
        <f aca="false">IFERROR(IF(OR(A5="",F5=0),"",I5/F5),"")</f>
        <v>0.122333333333333</v>
      </c>
      <c r="L5" s="22" t="n">
        <f aca="false">IFERROR(IF(A5="","",H5/G5),"")</f>
        <v>0.0574638844301766</v>
      </c>
    </row>
    <row r="6" customFormat="false" ht="24" hidden="false" customHeight="true" outlineLevel="0" collapsed="false">
      <c r="A6" s="5"/>
      <c r="B6" s="6"/>
      <c r="C6" s="7"/>
      <c r="D6" s="7" t="str">
        <f aca="false">IFERROR(IF(A6="","",SUMIFS(Transactions!$E$4:$E$2000,Transactions!$B$4:$B$2000,A6,Transactions!$C$4:$C$2000,"Income")),"")</f>
        <v/>
      </c>
      <c r="E6" s="8" t="str">
        <f aca="false">IF(A6="","",D6*12)</f>
        <v/>
      </c>
      <c r="F6" s="9"/>
      <c r="G6" s="10" t="str">
        <f aca="false">IFERROR(IF(A6="","",SUMIFS(Transactions!$E$4:$E$2000,Transactions!$B$4:$B$2000,A6,Transactions!$C$4:$C$2000,"Income")),"")</f>
        <v/>
      </c>
      <c r="H6" s="11" t="str">
        <f aca="false">IFERROR(IF(A6="","",SUMIFS(Transactions!$E$4:$E$2000,Transactions!$B$4:$B$2000,A6,Transactions!$C$4:$C$2000,"Expense")),"")</f>
        <v/>
      </c>
      <c r="I6" s="12" t="str">
        <f aca="false">IF(A6="","",G6-H6)</f>
        <v/>
      </c>
      <c r="J6" s="13" t="str">
        <f aca="false">IFERROR(IF(A6="","",E6/C6),"")</f>
        <v/>
      </c>
      <c r="K6" s="13" t="str">
        <f aca="false">IFERROR(IF(OR(A6="",F6=0),"",I6/F6),"")</f>
        <v/>
      </c>
      <c r="L6" s="14" t="str">
        <f aca="false">IFERROR(IF(A6="","",H6/G6),"")</f>
        <v/>
      </c>
    </row>
    <row r="7" customFormat="false" ht="24" hidden="false" customHeight="true" outlineLevel="0" collapsed="false">
      <c r="A7" s="15"/>
      <c r="B7" s="16"/>
      <c r="C7" s="17"/>
      <c r="D7" s="17" t="str">
        <f aca="false">IFERROR(IF(A7="","",SUMIFS(Transactions!$E$4:$E$2000,Transactions!$B$4:$B$2000,A7,Transactions!$C$4:$C$2000,"Income")),"")</f>
        <v/>
      </c>
      <c r="E7" s="18" t="str">
        <f aca="false">IF(A7="","",D7*12)</f>
        <v/>
      </c>
      <c r="F7" s="19"/>
      <c r="G7" s="10" t="str">
        <f aca="false">IFERROR(IF(A7="","",SUMIFS(Transactions!$E$4:$E$2000,Transactions!$B$4:$B$2000,A7,Transactions!$C$4:$C$2000,"Income")),"")</f>
        <v/>
      </c>
      <c r="H7" s="11" t="str">
        <f aca="false">IFERROR(IF(A7="","",SUMIFS(Transactions!$E$4:$E$2000,Transactions!$B$4:$B$2000,A7,Transactions!$C$4:$C$2000,"Expense")),"")</f>
        <v/>
      </c>
      <c r="I7" s="20" t="str">
        <f aca="false">IF(A7="","",G7-H7)</f>
        <v/>
      </c>
      <c r="J7" s="21" t="str">
        <f aca="false">IFERROR(IF(A7="","",E7/C7),"")</f>
        <v/>
      </c>
      <c r="K7" s="21" t="str">
        <f aca="false">IFERROR(IF(OR(A7="",F7=0),"",I7/F7),"")</f>
        <v/>
      </c>
      <c r="L7" s="22" t="str">
        <f aca="false">IFERROR(IF(A7="","",H7/G7),"")</f>
        <v/>
      </c>
    </row>
    <row r="8" customFormat="false" ht="24" hidden="false" customHeight="true" outlineLevel="0" collapsed="false">
      <c r="A8" s="5"/>
      <c r="B8" s="6"/>
      <c r="C8" s="7"/>
      <c r="D8" s="7" t="str">
        <f aca="false">IFERROR(IF(A8="","",SUMIFS(Transactions!$E$4:$E$2000,Transactions!$B$4:$B$2000,A8,Transactions!$C$4:$C$2000,"Income")),"")</f>
        <v/>
      </c>
      <c r="E8" s="8" t="str">
        <f aca="false">IF(A8="","",D8*12)</f>
        <v/>
      </c>
      <c r="F8" s="9"/>
      <c r="G8" s="10" t="str">
        <f aca="false">IFERROR(IF(A8="","",SUMIFS(Transactions!$E$4:$E$2000,Transactions!$B$4:$B$2000,A8,Transactions!$C$4:$C$2000,"Income")),"")</f>
        <v/>
      </c>
      <c r="H8" s="11" t="str">
        <f aca="false">IFERROR(IF(A8="","",SUMIFS(Transactions!$E$4:$E$2000,Transactions!$B$4:$B$2000,A8,Transactions!$C$4:$C$2000,"Expense")),"")</f>
        <v/>
      </c>
      <c r="I8" s="12" t="str">
        <f aca="false">IF(A8="","",G8-H8)</f>
        <v/>
      </c>
      <c r="J8" s="13" t="str">
        <f aca="false">IFERROR(IF(A8="","",E8/C8),"")</f>
        <v/>
      </c>
      <c r="K8" s="13" t="str">
        <f aca="false">IFERROR(IF(OR(A8="",F8=0),"",I8/F8),"")</f>
        <v/>
      </c>
      <c r="L8" s="14" t="str">
        <f aca="false">IFERROR(IF(A8="","",H8/G8),"")</f>
        <v/>
      </c>
    </row>
    <row r="9" customFormat="false" ht="24" hidden="false" customHeight="true" outlineLevel="0" collapsed="false">
      <c r="A9" s="15"/>
      <c r="B9" s="16"/>
      <c r="C9" s="17"/>
      <c r="D9" s="17" t="str">
        <f aca="false">IFERROR(IF(A9="","",SUMIFS(Transactions!$E$4:$E$2000,Transactions!$B$4:$B$2000,A9,Transactions!$C$4:$C$2000,"Income")),"")</f>
        <v/>
      </c>
      <c r="E9" s="18" t="str">
        <f aca="false">IF(A9="","",D9*12)</f>
        <v/>
      </c>
      <c r="F9" s="19"/>
      <c r="G9" s="10" t="str">
        <f aca="false">IFERROR(IF(A9="","",SUMIFS(Transactions!$E$4:$E$2000,Transactions!$B$4:$B$2000,A9,Transactions!$C$4:$C$2000,"Income")),"")</f>
        <v/>
      </c>
      <c r="H9" s="11" t="str">
        <f aca="false">IFERROR(IF(A9="","",SUMIFS(Transactions!$E$4:$E$2000,Transactions!$B$4:$B$2000,A9,Transactions!$C$4:$C$2000,"Expense")),"")</f>
        <v/>
      </c>
      <c r="I9" s="20" t="str">
        <f aca="false">IF(A9="","",G9-H9)</f>
        <v/>
      </c>
      <c r="J9" s="21" t="str">
        <f aca="false">IFERROR(IF(A9="","",E9/C9),"")</f>
        <v/>
      </c>
      <c r="K9" s="21" t="str">
        <f aca="false">IFERROR(IF(OR(A9="",F9=0),"",I9/F9),"")</f>
        <v/>
      </c>
      <c r="L9" s="22" t="str">
        <f aca="false">IFERROR(IF(A9="","",H9/G9),"")</f>
        <v/>
      </c>
    </row>
    <row r="10" customFormat="false" ht="24" hidden="false" customHeight="true" outlineLevel="0" collapsed="false">
      <c r="A10" s="5"/>
      <c r="B10" s="6"/>
      <c r="C10" s="7"/>
      <c r="D10" s="7" t="str">
        <f aca="false">IFERROR(IF(A10="","",SUMIFS(Transactions!$E$4:$E$2000,Transactions!$B$4:$B$2000,A10,Transactions!$C$4:$C$2000,"Income")),"")</f>
        <v/>
      </c>
      <c r="E10" s="8" t="str">
        <f aca="false">IF(A10="","",D10*12)</f>
        <v/>
      </c>
      <c r="F10" s="9"/>
      <c r="G10" s="10" t="str">
        <f aca="false">IFERROR(IF(A10="","",SUMIFS(Transactions!$E$4:$E$2000,Transactions!$B$4:$B$2000,A10,Transactions!$C$4:$C$2000,"Income")),"")</f>
        <v/>
      </c>
      <c r="H10" s="11" t="str">
        <f aca="false">IFERROR(IF(A10="","",SUMIFS(Transactions!$E$4:$E$2000,Transactions!$B$4:$B$2000,A10,Transactions!$C$4:$C$2000,"Expense")),"")</f>
        <v/>
      </c>
      <c r="I10" s="12" t="str">
        <f aca="false">IF(A10="","",G10-H10)</f>
        <v/>
      </c>
      <c r="J10" s="13" t="str">
        <f aca="false">IFERROR(IF(A10="","",E10/C10),"")</f>
        <v/>
      </c>
      <c r="K10" s="13" t="str">
        <f aca="false">IFERROR(IF(OR(A10="",F10=0),"",I10/F10),"")</f>
        <v/>
      </c>
      <c r="L10" s="14" t="str">
        <f aca="false">IFERROR(IF(A10="","",H10/G10),"")</f>
        <v/>
      </c>
    </row>
    <row r="11" customFormat="false" ht="24" hidden="false" customHeight="true" outlineLevel="0" collapsed="false">
      <c r="A11" s="15"/>
      <c r="B11" s="16"/>
      <c r="C11" s="17"/>
      <c r="D11" s="17" t="str">
        <f aca="false">IFERROR(IF(A11="","",SUMIFS(Transactions!$E$4:$E$2000,Transactions!$B$4:$B$2000,A11,Transactions!$C$4:$C$2000,"Income")),"")</f>
        <v/>
      </c>
      <c r="E11" s="18" t="str">
        <f aca="false">IF(A11="","",D11*12)</f>
        <v/>
      </c>
      <c r="F11" s="19"/>
      <c r="G11" s="10" t="str">
        <f aca="false">IFERROR(IF(A11="","",SUMIFS(Transactions!$E$4:$E$2000,Transactions!$B$4:$B$2000,A11,Transactions!$C$4:$C$2000,"Income")),"")</f>
        <v/>
      </c>
      <c r="H11" s="11" t="str">
        <f aca="false">IFERROR(IF(A11="","",SUMIFS(Transactions!$E$4:$E$2000,Transactions!$B$4:$B$2000,A11,Transactions!$C$4:$C$2000,"Expense")),"")</f>
        <v/>
      </c>
      <c r="I11" s="20" t="str">
        <f aca="false">IF(A11="","",G11-H11)</f>
        <v/>
      </c>
      <c r="J11" s="21" t="str">
        <f aca="false">IFERROR(IF(A11="","",E11/C11),"")</f>
        <v/>
      </c>
      <c r="K11" s="21" t="str">
        <f aca="false">IFERROR(IF(OR(A11="",F11=0),"",I11/F11),"")</f>
        <v/>
      </c>
      <c r="L11" s="22" t="str">
        <f aca="false">IFERROR(IF(A11="","",H11/G11),"")</f>
        <v/>
      </c>
    </row>
    <row r="12" customFormat="false" ht="24" hidden="false" customHeight="true" outlineLevel="0" collapsed="false">
      <c r="A12" s="5"/>
      <c r="B12" s="6"/>
      <c r="C12" s="7"/>
      <c r="D12" s="7" t="str">
        <f aca="false">IFERROR(IF(A12="","",SUMIFS(Transactions!$E$4:$E$2000,Transactions!$B$4:$B$2000,A12,Transactions!$C$4:$C$2000,"Income")),"")</f>
        <v/>
      </c>
      <c r="E12" s="8" t="str">
        <f aca="false">IF(A12="","",D12*12)</f>
        <v/>
      </c>
      <c r="F12" s="9"/>
      <c r="G12" s="10" t="str">
        <f aca="false">IFERROR(IF(A12="","",SUMIFS(Transactions!$E$4:$E$2000,Transactions!$B$4:$B$2000,A12,Transactions!$C$4:$C$2000,"Income")),"")</f>
        <v/>
      </c>
      <c r="H12" s="11" t="str">
        <f aca="false">IFERROR(IF(A12="","",SUMIFS(Transactions!$E$4:$E$2000,Transactions!$B$4:$B$2000,A12,Transactions!$C$4:$C$2000,"Expense")),"")</f>
        <v/>
      </c>
      <c r="I12" s="12" t="str">
        <f aca="false">IF(A12="","",G12-H12)</f>
        <v/>
      </c>
      <c r="J12" s="13" t="str">
        <f aca="false">IFERROR(IF(A12="","",E12/C12),"")</f>
        <v/>
      </c>
      <c r="K12" s="13" t="str">
        <f aca="false">IFERROR(IF(OR(A12="",F12=0),"",I12/F12),"")</f>
        <v/>
      </c>
      <c r="L12" s="14" t="str">
        <f aca="false">IFERROR(IF(A12="","",H12/G12),"")</f>
        <v/>
      </c>
    </row>
    <row r="13" customFormat="false" ht="24" hidden="false" customHeight="true" outlineLevel="0" collapsed="false">
      <c r="A13" s="15"/>
      <c r="B13" s="16"/>
      <c r="C13" s="17"/>
      <c r="D13" s="17" t="str">
        <f aca="false">IFERROR(IF(A13="","",SUMIFS(Transactions!$E$4:$E$2000,Transactions!$B$4:$B$2000,A13,Transactions!$C$4:$C$2000,"Income")),"")</f>
        <v/>
      </c>
      <c r="E13" s="18" t="str">
        <f aca="false">IF(A13="","",D13*12)</f>
        <v/>
      </c>
      <c r="F13" s="19"/>
      <c r="G13" s="10" t="str">
        <f aca="false">IFERROR(IF(A13="","",SUMIFS(Transactions!$E$4:$E$2000,Transactions!$B$4:$B$2000,A13,Transactions!$C$4:$C$2000,"Income")),"")</f>
        <v/>
      </c>
      <c r="H13" s="11" t="str">
        <f aca="false">IFERROR(IF(A13="","",SUMIFS(Transactions!$E$4:$E$2000,Transactions!$B$4:$B$2000,A13,Transactions!$C$4:$C$2000,"Expense")),"")</f>
        <v/>
      </c>
      <c r="I13" s="20" t="str">
        <f aca="false">IF(A13="","",G13-H13)</f>
        <v/>
      </c>
      <c r="J13" s="21" t="str">
        <f aca="false">IFERROR(IF(A13="","",E13/C13),"")</f>
        <v/>
      </c>
      <c r="K13" s="21" t="str">
        <f aca="false">IFERROR(IF(OR(A13="",F13=0),"",I13/F13),"")</f>
        <v/>
      </c>
      <c r="L13" s="22" t="str">
        <f aca="false">IFERROR(IF(A13="","",H13/G13),"")</f>
        <v/>
      </c>
    </row>
    <row r="14" customFormat="false" ht="24" hidden="false" customHeight="true" outlineLevel="0" collapsed="false">
      <c r="A14" s="5"/>
      <c r="B14" s="6"/>
      <c r="C14" s="7"/>
      <c r="D14" s="7" t="str">
        <f aca="false">IFERROR(IF(A14="","",SUMIFS(Transactions!$E$4:$E$2000,Transactions!$B$4:$B$2000,A14,Transactions!$C$4:$C$2000,"Income")),"")</f>
        <v/>
      </c>
      <c r="E14" s="8" t="str">
        <f aca="false">IF(A14="","",D14*12)</f>
        <v/>
      </c>
      <c r="F14" s="9"/>
      <c r="G14" s="10" t="str">
        <f aca="false">IFERROR(IF(A14="","",SUMIFS(Transactions!$E$4:$E$2000,Transactions!$B$4:$B$2000,A14,Transactions!$C$4:$C$2000,"Income")),"")</f>
        <v/>
      </c>
      <c r="H14" s="11" t="str">
        <f aca="false">IFERROR(IF(A14="","",SUMIFS(Transactions!$E$4:$E$2000,Transactions!$B$4:$B$2000,A14,Transactions!$C$4:$C$2000,"Expense")),"")</f>
        <v/>
      </c>
      <c r="I14" s="12" t="str">
        <f aca="false">IF(A14="","",G14-H14)</f>
        <v/>
      </c>
      <c r="J14" s="13" t="str">
        <f aca="false">IFERROR(IF(A14="","",E14/C14),"")</f>
        <v/>
      </c>
      <c r="K14" s="13" t="str">
        <f aca="false">IFERROR(IF(OR(A14="",F14=0),"",I14/F14),"")</f>
        <v/>
      </c>
      <c r="L14" s="14" t="str">
        <f aca="false">IFERROR(IF(A14="","",H14/G14),"")</f>
        <v/>
      </c>
    </row>
    <row r="15" customFormat="false" ht="24" hidden="false" customHeight="true" outlineLevel="0" collapsed="false">
      <c r="A15" s="15"/>
      <c r="B15" s="16"/>
      <c r="C15" s="17"/>
      <c r="D15" s="17" t="str">
        <f aca="false">IFERROR(IF(A15="","",SUMIFS(Transactions!$E$4:$E$2000,Transactions!$B$4:$B$2000,A15,Transactions!$C$4:$C$2000,"Income")),"")</f>
        <v/>
      </c>
      <c r="E15" s="18" t="str">
        <f aca="false">IF(A15="","",D15*12)</f>
        <v/>
      </c>
      <c r="F15" s="19"/>
      <c r="G15" s="10" t="str">
        <f aca="false">IFERROR(IF(A15="","",SUMIFS(Transactions!$E$4:$E$2000,Transactions!$B$4:$B$2000,A15,Transactions!$C$4:$C$2000,"Income")),"")</f>
        <v/>
      </c>
      <c r="H15" s="11" t="str">
        <f aca="false">IFERROR(IF(A15="","",SUMIFS(Transactions!$E$4:$E$2000,Transactions!$B$4:$B$2000,A15,Transactions!$C$4:$C$2000,"Expense")),"")</f>
        <v/>
      </c>
      <c r="I15" s="20" t="str">
        <f aca="false">IF(A15="","",G15-H15)</f>
        <v/>
      </c>
      <c r="J15" s="21" t="str">
        <f aca="false">IFERROR(IF(A15="","",E15/C15),"")</f>
        <v/>
      </c>
      <c r="K15" s="21" t="str">
        <f aca="false">IFERROR(IF(OR(A15="",F15=0),"",I15/F15),"")</f>
        <v/>
      </c>
      <c r="L15" s="22" t="str">
        <f aca="false">IFERROR(IF(A15="","",H15/G15),"")</f>
        <v/>
      </c>
    </row>
    <row r="17" customFormat="false" ht="19.5" hidden="false" customHeight="true" outlineLevel="0" collapsed="false">
      <c r="A17" s="23" t="s">
        <v>18</v>
      </c>
      <c r="B17" s="23"/>
      <c r="C17" s="23"/>
      <c r="D17" s="23"/>
      <c r="E17" s="23"/>
      <c r="F17" s="23"/>
      <c r="G17" s="23"/>
      <c r="H17" s="23"/>
    </row>
  </sheetData>
  <mergeCells count="3">
    <mergeCell ref="A1:H1"/>
    <mergeCell ref="A2:H2"/>
    <mergeCell ref="A17:H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EB8A4"/>
    <pageSetUpPr fitToPage="false"/>
  </sheetPr>
  <dimension ref="A1:F2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24"/>
    <col collapsed="false" customWidth="true" hidden="false" outlineLevel="0" max="3" min="3" style="1" width="12"/>
    <col collapsed="false" customWidth="true" hidden="false" outlineLevel="0" max="4" min="4" style="1" width="22"/>
    <col collapsed="false" customWidth="true" hidden="false" outlineLevel="0" max="5" min="5" style="1" width="14"/>
    <col collapsed="false" customWidth="true" hidden="false" outlineLevel="0" max="6" min="6" style="1" width="34"/>
  </cols>
  <sheetData>
    <row r="1" customFormat="false" ht="36" hidden="false" customHeight="true" outlineLevel="0" collapsed="false">
      <c r="A1" s="2" t="s">
        <v>19</v>
      </c>
      <c r="B1" s="2"/>
      <c r="C1" s="2"/>
      <c r="D1" s="2"/>
      <c r="E1" s="2"/>
      <c r="F1" s="2"/>
    </row>
    <row r="2" customFormat="false" ht="19.5" hidden="false" customHeight="true" outlineLevel="0" collapsed="false">
      <c r="A2" s="3" t="s">
        <v>20</v>
      </c>
      <c r="B2" s="3"/>
      <c r="C2" s="3"/>
      <c r="D2" s="3"/>
      <c r="E2" s="3"/>
      <c r="F2" s="3"/>
    </row>
    <row r="3" customFormat="false" ht="30" hidden="false" customHeight="true" outlineLevel="0" collapsed="false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</row>
    <row r="4" customFormat="false" ht="21.75" hidden="false" customHeight="true" outlineLevel="0" collapsed="false">
      <c r="A4" s="24" t="n">
        <v>45662</v>
      </c>
      <c r="B4" s="25" t="s">
        <v>14</v>
      </c>
      <c r="C4" s="26" t="s">
        <v>27</v>
      </c>
      <c r="D4" s="27" t="s">
        <v>28</v>
      </c>
      <c r="E4" s="28" t="n">
        <v>2200</v>
      </c>
      <c r="F4" s="29" t="s">
        <v>29</v>
      </c>
    </row>
    <row r="5" customFormat="false" ht="21.75" hidden="false" customHeight="true" outlineLevel="0" collapsed="false">
      <c r="A5" s="24" t="n">
        <v>45664</v>
      </c>
      <c r="B5" s="25" t="s">
        <v>16</v>
      </c>
      <c r="C5" s="26" t="s">
        <v>27</v>
      </c>
      <c r="D5" s="27" t="s">
        <v>28</v>
      </c>
      <c r="E5" s="28" t="n">
        <v>3100</v>
      </c>
      <c r="F5" s="29" t="s">
        <v>29</v>
      </c>
    </row>
    <row r="6" customFormat="false" ht="21.75" hidden="false" customHeight="true" outlineLevel="0" collapsed="false">
      <c r="A6" s="30" t="n">
        <v>45667</v>
      </c>
      <c r="B6" s="31" t="s">
        <v>16</v>
      </c>
      <c r="C6" s="32" t="s">
        <v>30</v>
      </c>
      <c r="D6" s="33" t="s">
        <v>31</v>
      </c>
      <c r="E6" s="34" t="n">
        <v>180</v>
      </c>
      <c r="F6" s="35" t="s">
        <v>32</v>
      </c>
    </row>
    <row r="7" customFormat="false" ht="21.75" hidden="false" customHeight="true" outlineLevel="0" collapsed="false">
      <c r="A7" s="30" t="n">
        <v>45672</v>
      </c>
      <c r="B7" s="31" t="s">
        <v>14</v>
      </c>
      <c r="C7" s="32" t="s">
        <v>30</v>
      </c>
      <c r="D7" s="33" t="s">
        <v>33</v>
      </c>
      <c r="E7" s="34" t="n">
        <v>340</v>
      </c>
      <c r="F7" s="35" t="s">
        <v>34</v>
      </c>
    </row>
    <row r="8" customFormat="false" ht="21.75" hidden="false" customHeight="true" outlineLevel="0" collapsed="false">
      <c r="A8" s="24" t="n">
        <v>45693</v>
      </c>
      <c r="B8" s="25" t="s">
        <v>14</v>
      </c>
      <c r="C8" s="26" t="s">
        <v>27</v>
      </c>
      <c r="D8" s="27" t="s">
        <v>28</v>
      </c>
      <c r="E8" s="28" t="n">
        <v>2200</v>
      </c>
      <c r="F8" s="29" t="s">
        <v>35</v>
      </c>
    </row>
    <row r="9" customFormat="false" ht="21.75" hidden="false" customHeight="true" outlineLevel="0" collapsed="false">
      <c r="A9" s="24" t="n">
        <v>45695</v>
      </c>
      <c r="B9" s="25" t="s">
        <v>16</v>
      </c>
      <c r="C9" s="26" t="s">
        <v>27</v>
      </c>
      <c r="D9" s="27" t="s">
        <v>28</v>
      </c>
      <c r="E9" s="28" t="n">
        <v>3100</v>
      </c>
      <c r="F9" s="29" t="s">
        <v>35</v>
      </c>
    </row>
    <row r="10" customFormat="false" ht="21.75" hidden="false" customHeight="true" outlineLevel="0" collapsed="false">
      <c r="A10" s="30" t="n">
        <v>45708</v>
      </c>
      <c r="B10" s="31" t="s">
        <v>16</v>
      </c>
      <c r="C10" s="32" t="s">
        <v>30</v>
      </c>
      <c r="D10" s="33" t="s">
        <v>33</v>
      </c>
      <c r="E10" s="34" t="n">
        <v>620</v>
      </c>
      <c r="F10" s="35" t="s">
        <v>36</v>
      </c>
    </row>
    <row r="11" customFormat="false" ht="21.75" hidden="false" customHeight="true" outlineLevel="0" collapsed="false">
      <c r="A11" s="30" t="n">
        <v>45717</v>
      </c>
      <c r="B11" s="31" t="s">
        <v>14</v>
      </c>
      <c r="C11" s="32" t="s">
        <v>30</v>
      </c>
      <c r="D11" s="33" t="s">
        <v>37</v>
      </c>
      <c r="E11" s="34" t="n">
        <v>410</v>
      </c>
      <c r="F11" s="35" t="s">
        <v>38</v>
      </c>
    </row>
    <row r="12" customFormat="false" ht="21.75" hidden="false" customHeight="true" outlineLevel="0" collapsed="false">
      <c r="A12" s="24" t="n">
        <v>45721</v>
      </c>
      <c r="B12" s="25" t="s">
        <v>14</v>
      </c>
      <c r="C12" s="26" t="s">
        <v>27</v>
      </c>
      <c r="D12" s="27" t="s">
        <v>28</v>
      </c>
      <c r="E12" s="28" t="n">
        <v>2200</v>
      </c>
      <c r="F12" s="29" t="s">
        <v>39</v>
      </c>
    </row>
    <row r="13" customFormat="false" ht="21.75" hidden="false" customHeight="true" outlineLevel="0" collapsed="false">
      <c r="A13" s="24" t="n">
        <v>45723</v>
      </c>
      <c r="B13" s="25" t="s">
        <v>16</v>
      </c>
      <c r="C13" s="26" t="s">
        <v>27</v>
      </c>
      <c r="D13" s="27" t="s">
        <v>28</v>
      </c>
      <c r="E13" s="28" t="n">
        <v>3100</v>
      </c>
      <c r="F13" s="29" t="s">
        <v>39</v>
      </c>
    </row>
    <row r="14" customFormat="false" ht="21.75" hidden="false" customHeight="true" outlineLevel="0" collapsed="false">
      <c r="A14" s="24" t="n">
        <v>45752</v>
      </c>
      <c r="B14" s="25" t="s">
        <v>14</v>
      </c>
      <c r="C14" s="26" t="s">
        <v>27</v>
      </c>
      <c r="D14" s="27" t="s">
        <v>28</v>
      </c>
      <c r="E14" s="28" t="n">
        <v>2200</v>
      </c>
      <c r="F14" s="29" t="s">
        <v>40</v>
      </c>
    </row>
    <row r="15" customFormat="false" ht="21.75" hidden="false" customHeight="true" outlineLevel="0" collapsed="false">
      <c r="A15" s="24" t="n">
        <v>45754</v>
      </c>
      <c r="B15" s="25" t="s">
        <v>16</v>
      </c>
      <c r="C15" s="26" t="s">
        <v>27</v>
      </c>
      <c r="D15" s="27" t="s">
        <v>28</v>
      </c>
      <c r="E15" s="28" t="n">
        <v>3100</v>
      </c>
      <c r="F15" s="29" t="s">
        <v>40</v>
      </c>
    </row>
    <row r="16" customFormat="false" ht="21.75" hidden="false" customHeight="true" outlineLevel="0" collapsed="false">
      <c r="A16" s="30" t="n">
        <v>45759</v>
      </c>
      <c r="B16" s="31" t="s">
        <v>14</v>
      </c>
      <c r="C16" s="32" t="s">
        <v>30</v>
      </c>
      <c r="D16" s="33" t="s">
        <v>41</v>
      </c>
      <c r="E16" s="34" t="n">
        <v>220</v>
      </c>
      <c r="F16" s="35" t="s">
        <v>42</v>
      </c>
    </row>
    <row r="17" customFormat="false" ht="21.75" hidden="false" customHeight="true" outlineLevel="0" collapsed="false">
      <c r="A17" s="30" t="n">
        <v>45765</v>
      </c>
      <c r="B17" s="31" t="s">
        <v>16</v>
      </c>
      <c r="C17" s="32" t="s">
        <v>30</v>
      </c>
      <c r="D17" s="33" t="s">
        <v>43</v>
      </c>
      <c r="E17" s="34" t="n">
        <v>95</v>
      </c>
      <c r="F17" s="35" t="s">
        <v>44</v>
      </c>
    </row>
    <row r="18" customFormat="false" ht="21.75" hidden="false" customHeight="true" outlineLevel="0" collapsed="false">
      <c r="A18" s="24" t="n">
        <v>45782</v>
      </c>
      <c r="B18" s="25" t="s">
        <v>14</v>
      </c>
      <c r="C18" s="26" t="s">
        <v>27</v>
      </c>
      <c r="D18" s="27" t="s">
        <v>28</v>
      </c>
      <c r="E18" s="28" t="n">
        <v>2200</v>
      </c>
      <c r="F18" s="29" t="s">
        <v>45</v>
      </c>
    </row>
    <row r="19" customFormat="false" ht="21.75" hidden="false" customHeight="true" outlineLevel="0" collapsed="false">
      <c r="A19" s="24" t="n">
        <v>45784</v>
      </c>
      <c r="B19" s="25" t="s">
        <v>16</v>
      </c>
      <c r="C19" s="26" t="s">
        <v>27</v>
      </c>
      <c r="D19" s="27" t="s">
        <v>28</v>
      </c>
      <c r="E19" s="28" t="n">
        <v>3100</v>
      </c>
      <c r="F19" s="29" t="s">
        <v>45</v>
      </c>
    </row>
    <row r="20" customFormat="false" ht="21.75" hidden="false" customHeight="true" outlineLevel="0" collapsed="false">
      <c r="A20" s="30" t="n">
        <v>45791</v>
      </c>
      <c r="B20" s="31" t="s">
        <v>14</v>
      </c>
      <c r="C20" s="32" t="s">
        <v>30</v>
      </c>
      <c r="D20" s="33" t="s">
        <v>46</v>
      </c>
      <c r="E20" s="34" t="n">
        <v>480</v>
      </c>
      <c r="F20" s="35" t="s">
        <v>47</v>
      </c>
    </row>
    <row r="21" customFormat="false" ht="21.75" hidden="false" customHeight="true" outlineLevel="0" collapsed="false">
      <c r="A21" s="24" t="n">
        <v>45797</v>
      </c>
      <c r="B21" s="25" t="s">
        <v>16</v>
      </c>
      <c r="C21" s="26" t="s">
        <v>27</v>
      </c>
      <c r="D21" s="27" t="s">
        <v>48</v>
      </c>
      <c r="E21" s="28" t="n">
        <v>75</v>
      </c>
      <c r="F21" s="29" t="s">
        <v>49</v>
      </c>
    </row>
    <row r="22" customFormat="false" ht="21.75" hidden="false" customHeight="true" outlineLevel="0" collapsed="false">
      <c r="A22" s="36"/>
      <c r="B22" s="37"/>
      <c r="C22" s="38"/>
      <c r="D22" s="37"/>
      <c r="E22" s="39"/>
      <c r="F22" s="37"/>
    </row>
    <row r="23" customFormat="false" ht="21.75" hidden="false" customHeight="true" outlineLevel="0" collapsed="false">
      <c r="A23" s="40"/>
      <c r="B23" s="41"/>
      <c r="C23" s="42"/>
      <c r="D23" s="41"/>
      <c r="E23" s="43"/>
      <c r="F23" s="41"/>
    </row>
    <row r="24" customFormat="false" ht="21.75" hidden="false" customHeight="true" outlineLevel="0" collapsed="false">
      <c r="A24" s="36"/>
      <c r="B24" s="37"/>
      <c r="C24" s="38"/>
      <c r="D24" s="37"/>
      <c r="E24" s="39"/>
      <c r="F24" s="37"/>
    </row>
    <row r="25" customFormat="false" ht="21.75" hidden="false" customHeight="true" outlineLevel="0" collapsed="false">
      <c r="A25" s="40"/>
      <c r="B25" s="41"/>
      <c r="C25" s="42"/>
      <c r="D25" s="41"/>
      <c r="E25" s="43"/>
      <c r="F25" s="41"/>
    </row>
    <row r="26" customFormat="false" ht="21.75" hidden="false" customHeight="true" outlineLevel="0" collapsed="false">
      <c r="A26" s="36"/>
      <c r="B26" s="37"/>
      <c r="C26" s="38"/>
      <c r="D26" s="37"/>
      <c r="E26" s="39"/>
      <c r="F26" s="37"/>
    </row>
    <row r="27" customFormat="false" ht="21.75" hidden="false" customHeight="true" outlineLevel="0" collapsed="false">
      <c r="A27" s="40"/>
      <c r="B27" s="41"/>
      <c r="C27" s="42"/>
      <c r="D27" s="41"/>
      <c r="E27" s="43"/>
      <c r="F27" s="41"/>
    </row>
    <row r="28" customFormat="false" ht="21.75" hidden="false" customHeight="true" outlineLevel="0" collapsed="false">
      <c r="A28" s="36"/>
      <c r="B28" s="37"/>
      <c r="C28" s="38"/>
      <c r="D28" s="37"/>
      <c r="E28" s="39"/>
      <c r="F28" s="37"/>
    </row>
    <row r="29" customFormat="false" ht="21.75" hidden="false" customHeight="true" outlineLevel="0" collapsed="false">
      <c r="A29" s="40"/>
      <c r="B29" s="41"/>
      <c r="C29" s="42"/>
      <c r="D29" s="41"/>
      <c r="E29" s="43"/>
      <c r="F29" s="41"/>
    </row>
    <row r="30" customFormat="false" ht="21.75" hidden="false" customHeight="true" outlineLevel="0" collapsed="false">
      <c r="A30" s="36"/>
      <c r="B30" s="37"/>
      <c r="C30" s="38"/>
      <c r="D30" s="37"/>
      <c r="E30" s="39"/>
      <c r="F30" s="37"/>
    </row>
    <row r="31" customFormat="false" ht="21.75" hidden="false" customHeight="true" outlineLevel="0" collapsed="false">
      <c r="A31" s="40"/>
      <c r="B31" s="41"/>
      <c r="C31" s="42"/>
      <c r="D31" s="41"/>
      <c r="E31" s="43"/>
      <c r="F31" s="41"/>
    </row>
    <row r="32" customFormat="false" ht="21.75" hidden="false" customHeight="true" outlineLevel="0" collapsed="false">
      <c r="A32" s="36"/>
      <c r="B32" s="37"/>
      <c r="C32" s="38"/>
      <c r="D32" s="37"/>
      <c r="E32" s="39"/>
      <c r="F32" s="37"/>
    </row>
    <row r="33" customFormat="false" ht="21.75" hidden="false" customHeight="true" outlineLevel="0" collapsed="false">
      <c r="A33" s="40"/>
      <c r="B33" s="41"/>
      <c r="C33" s="42"/>
      <c r="D33" s="41"/>
      <c r="E33" s="43"/>
      <c r="F33" s="41"/>
    </row>
    <row r="34" customFormat="false" ht="21.75" hidden="false" customHeight="true" outlineLevel="0" collapsed="false">
      <c r="A34" s="36"/>
      <c r="B34" s="37"/>
      <c r="C34" s="38"/>
      <c r="D34" s="37"/>
      <c r="E34" s="39"/>
      <c r="F34" s="37"/>
    </row>
    <row r="35" customFormat="false" ht="21.75" hidden="false" customHeight="true" outlineLevel="0" collapsed="false">
      <c r="A35" s="40"/>
      <c r="B35" s="41"/>
      <c r="C35" s="42"/>
      <c r="D35" s="41"/>
      <c r="E35" s="43"/>
      <c r="F35" s="41"/>
    </row>
    <row r="36" customFormat="false" ht="21.75" hidden="false" customHeight="true" outlineLevel="0" collapsed="false">
      <c r="A36" s="36"/>
      <c r="B36" s="37"/>
      <c r="C36" s="38"/>
      <c r="D36" s="37"/>
      <c r="E36" s="39"/>
      <c r="F36" s="37"/>
    </row>
    <row r="37" customFormat="false" ht="21.75" hidden="false" customHeight="true" outlineLevel="0" collapsed="false">
      <c r="A37" s="40"/>
      <c r="B37" s="41"/>
      <c r="C37" s="42"/>
      <c r="D37" s="41"/>
      <c r="E37" s="43"/>
      <c r="F37" s="41"/>
    </row>
    <row r="38" customFormat="false" ht="21.75" hidden="false" customHeight="true" outlineLevel="0" collapsed="false">
      <c r="A38" s="36"/>
      <c r="B38" s="37"/>
      <c r="C38" s="38"/>
      <c r="D38" s="37"/>
      <c r="E38" s="39"/>
      <c r="F38" s="37"/>
    </row>
    <row r="39" customFormat="false" ht="21.75" hidden="false" customHeight="true" outlineLevel="0" collapsed="false">
      <c r="A39" s="40"/>
      <c r="B39" s="41"/>
      <c r="C39" s="42"/>
      <c r="D39" s="41"/>
      <c r="E39" s="43"/>
      <c r="F39" s="41"/>
    </row>
    <row r="40" customFormat="false" ht="21.75" hidden="false" customHeight="true" outlineLevel="0" collapsed="false">
      <c r="A40" s="36"/>
      <c r="B40" s="37"/>
      <c r="C40" s="38"/>
      <c r="D40" s="37"/>
      <c r="E40" s="39"/>
      <c r="F40" s="37"/>
    </row>
    <row r="41" customFormat="false" ht="21.75" hidden="false" customHeight="true" outlineLevel="0" collapsed="false">
      <c r="A41" s="40"/>
      <c r="B41" s="41"/>
      <c r="C41" s="42"/>
      <c r="D41" s="41"/>
      <c r="E41" s="43"/>
      <c r="F41" s="41"/>
    </row>
    <row r="42" customFormat="false" ht="21.75" hidden="false" customHeight="true" outlineLevel="0" collapsed="false">
      <c r="A42" s="36"/>
      <c r="B42" s="37"/>
      <c r="C42" s="38"/>
      <c r="D42" s="37"/>
      <c r="E42" s="39"/>
      <c r="F42" s="37"/>
    </row>
    <row r="43" customFormat="false" ht="21.75" hidden="false" customHeight="true" outlineLevel="0" collapsed="false">
      <c r="A43" s="40"/>
      <c r="B43" s="41"/>
      <c r="C43" s="42"/>
      <c r="D43" s="41"/>
      <c r="E43" s="43"/>
      <c r="F43" s="41"/>
    </row>
    <row r="44" customFormat="false" ht="21.75" hidden="false" customHeight="true" outlineLevel="0" collapsed="false">
      <c r="A44" s="36"/>
      <c r="B44" s="37"/>
      <c r="C44" s="38"/>
      <c r="D44" s="37"/>
      <c r="E44" s="39"/>
      <c r="F44" s="37"/>
    </row>
    <row r="45" customFormat="false" ht="21.75" hidden="false" customHeight="true" outlineLevel="0" collapsed="false">
      <c r="A45" s="40"/>
      <c r="B45" s="41"/>
      <c r="C45" s="42"/>
      <c r="D45" s="41"/>
      <c r="E45" s="43"/>
      <c r="F45" s="41"/>
    </row>
    <row r="46" customFormat="false" ht="21.75" hidden="false" customHeight="true" outlineLevel="0" collapsed="false">
      <c r="A46" s="36"/>
      <c r="B46" s="37"/>
      <c r="C46" s="38"/>
      <c r="D46" s="37"/>
      <c r="E46" s="39"/>
      <c r="F46" s="37"/>
    </row>
    <row r="47" customFormat="false" ht="21.75" hidden="false" customHeight="true" outlineLevel="0" collapsed="false">
      <c r="A47" s="40"/>
      <c r="B47" s="41"/>
      <c r="C47" s="42"/>
      <c r="D47" s="41"/>
      <c r="E47" s="43"/>
      <c r="F47" s="41"/>
    </row>
    <row r="48" customFormat="false" ht="21.75" hidden="false" customHeight="true" outlineLevel="0" collapsed="false">
      <c r="A48" s="36"/>
      <c r="B48" s="37"/>
      <c r="C48" s="38"/>
      <c r="D48" s="37"/>
      <c r="E48" s="39"/>
      <c r="F48" s="37"/>
    </row>
    <row r="49" customFormat="false" ht="21.75" hidden="false" customHeight="true" outlineLevel="0" collapsed="false">
      <c r="A49" s="40"/>
      <c r="B49" s="41"/>
      <c r="C49" s="42"/>
      <c r="D49" s="41"/>
      <c r="E49" s="43"/>
      <c r="F49" s="41"/>
    </row>
    <row r="50" customFormat="false" ht="21.75" hidden="false" customHeight="true" outlineLevel="0" collapsed="false">
      <c r="A50" s="36"/>
      <c r="B50" s="37"/>
      <c r="C50" s="38"/>
      <c r="D50" s="37"/>
      <c r="E50" s="39"/>
      <c r="F50" s="37"/>
    </row>
    <row r="51" customFormat="false" ht="21.75" hidden="false" customHeight="true" outlineLevel="0" collapsed="false">
      <c r="A51" s="40"/>
      <c r="B51" s="41"/>
      <c r="C51" s="42"/>
      <c r="D51" s="41"/>
      <c r="E51" s="43"/>
      <c r="F51" s="41"/>
    </row>
    <row r="52" customFormat="false" ht="21.75" hidden="false" customHeight="true" outlineLevel="0" collapsed="false">
      <c r="A52" s="36"/>
      <c r="B52" s="37"/>
      <c r="C52" s="38"/>
      <c r="D52" s="37"/>
      <c r="E52" s="39"/>
      <c r="F52" s="37"/>
    </row>
    <row r="53" customFormat="false" ht="21.75" hidden="false" customHeight="true" outlineLevel="0" collapsed="false">
      <c r="A53" s="40"/>
      <c r="B53" s="41"/>
      <c r="C53" s="42"/>
      <c r="D53" s="41"/>
      <c r="E53" s="43"/>
      <c r="F53" s="41"/>
    </row>
    <row r="54" customFormat="false" ht="21.75" hidden="false" customHeight="true" outlineLevel="0" collapsed="false">
      <c r="A54" s="36"/>
      <c r="B54" s="37"/>
      <c r="C54" s="38"/>
      <c r="D54" s="37"/>
      <c r="E54" s="39"/>
      <c r="F54" s="37"/>
    </row>
    <row r="55" customFormat="false" ht="21.75" hidden="false" customHeight="true" outlineLevel="0" collapsed="false">
      <c r="A55" s="40"/>
      <c r="B55" s="41"/>
      <c r="C55" s="42"/>
      <c r="D55" s="41"/>
      <c r="E55" s="43"/>
      <c r="F55" s="41"/>
    </row>
    <row r="56" customFormat="false" ht="21.75" hidden="false" customHeight="true" outlineLevel="0" collapsed="false">
      <c r="A56" s="36"/>
      <c r="B56" s="37"/>
      <c r="C56" s="38"/>
      <c r="D56" s="37"/>
      <c r="E56" s="39"/>
      <c r="F56" s="37"/>
    </row>
    <row r="57" customFormat="false" ht="21.75" hidden="false" customHeight="true" outlineLevel="0" collapsed="false">
      <c r="A57" s="40"/>
      <c r="B57" s="41"/>
      <c r="C57" s="42"/>
      <c r="D57" s="41"/>
      <c r="E57" s="43"/>
      <c r="F57" s="41"/>
    </row>
    <row r="58" customFormat="false" ht="21.75" hidden="false" customHeight="true" outlineLevel="0" collapsed="false">
      <c r="A58" s="36"/>
      <c r="B58" s="37"/>
      <c r="C58" s="38"/>
      <c r="D58" s="37"/>
      <c r="E58" s="39"/>
      <c r="F58" s="37"/>
    </row>
    <row r="59" customFormat="false" ht="21.75" hidden="false" customHeight="true" outlineLevel="0" collapsed="false">
      <c r="A59" s="40"/>
      <c r="B59" s="41"/>
      <c r="C59" s="42"/>
      <c r="D59" s="41"/>
      <c r="E59" s="43"/>
      <c r="F59" s="41"/>
    </row>
    <row r="60" customFormat="false" ht="21.75" hidden="false" customHeight="true" outlineLevel="0" collapsed="false">
      <c r="A60" s="36"/>
      <c r="B60" s="37"/>
      <c r="C60" s="38"/>
      <c r="D60" s="37"/>
      <c r="E60" s="39"/>
      <c r="F60" s="37"/>
    </row>
    <row r="61" customFormat="false" ht="21.75" hidden="false" customHeight="true" outlineLevel="0" collapsed="false">
      <c r="A61" s="40"/>
      <c r="B61" s="41"/>
      <c r="C61" s="42"/>
      <c r="D61" s="41"/>
      <c r="E61" s="43"/>
      <c r="F61" s="41"/>
    </row>
    <row r="62" customFormat="false" ht="21.75" hidden="false" customHeight="true" outlineLevel="0" collapsed="false">
      <c r="A62" s="36"/>
      <c r="B62" s="37"/>
      <c r="C62" s="38"/>
      <c r="D62" s="37"/>
      <c r="E62" s="39"/>
      <c r="F62" s="37"/>
    </row>
    <row r="63" customFormat="false" ht="21.75" hidden="false" customHeight="true" outlineLevel="0" collapsed="false">
      <c r="A63" s="40"/>
      <c r="B63" s="41"/>
      <c r="C63" s="42"/>
      <c r="D63" s="41"/>
      <c r="E63" s="43"/>
      <c r="F63" s="41"/>
    </row>
    <row r="64" customFormat="false" ht="21.75" hidden="false" customHeight="true" outlineLevel="0" collapsed="false">
      <c r="A64" s="36"/>
      <c r="B64" s="37"/>
      <c r="C64" s="38"/>
      <c r="D64" s="37"/>
      <c r="E64" s="39"/>
      <c r="F64" s="37"/>
    </row>
    <row r="65" customFormat="false" ht="21.75" hidden="false" customHeight="true" outlineLevel="0" collapsed="false">
      <c r="A65" s="40"/>
      <c r="B65" s="41"/>
      <c r="C65" s="42"/>
      <c r="D65" s="41"/>
      <c r="E65" s="43"/>
      <c r="F65" s="41"/>
    </row>
    <row r="66" customFormat="false" ht="21.75" hidden="false" customHeight="true" outlineLevel="0" collapsed="false">
      <c r="A66" s="36"/>
      <c r="B66" s="37"/>
      <c r="C66" s="38"/>
      <c r="D66" s="37"/>
      <c r="E66" s="39"/>
      <c r="F66" s="37"/>
    </row>
    <row r="67" customFormat="false" ht="21.75" hidden="false" customHeight="true" outlineLevel="0" collapsed="false">
      <c r="A67" s="40"/>
      <c r="B67" s="41"/>
      <c r="C67" s="42"/>
      <c r="D67" s="41"/>
      <c r="E67" s="43"/>
      <c r="F67" s="41"/>
    </row>
    <row r="68" customFormat="false" ht="21.75" hidden="false" customHeight="true" outlineLevel="0" collapsed="false">
      <c r="A68" s="36"/>
      <c r="B68" s="37"/>
      <c r="C68" s="38"/>
      <c r="D68" s="37"/>
      <c r="E68" s="39"/>
      <c r="F68" s="37"/>
    </row>
    <row r="69" customFormat="false" ht="21.75" hidden="false" customHeight="true" outlineLevel="0" collapsed="false">
      <c r="A69" s="40"/>
      <c r="B69" s="41"/>
      <c r="C69" s="42"/>
      <c r="D69" s="41"/>
      <c r="E69" s="43"/>
      <c r="F69" s="41"/>
    </row>
    <row r="70" customFormat="false" ht="21.75" hidden="false" customHeight="true" outlineLevel="0" collapsed="false">
      <c r="A70" s="36"/>
      <c r="B70" s="37"/>
      <c r="C70" s="38"/>
      <c r="D70" s="37"/>
      <c r="E70" s="39"/>
      <c r="F70" s="37"/>
    </row>
    <row r="71" customFormat="false" ht="21.75" hidden="false" customHeight="true" outlineLevel="0" collapsed="false">
      <c r="A71" s="40"/>
      <c r="B71" s="41"/>
      <c r="C71" s="42"/>
      <c r="D71" s="41"/>
      <c r="E71" s="43"/>
      <c r="F71" s="41"/>
    </row>
    <row r="72" customFormat="false" ht="21.75" hidden="false" customHeight="true" outlineLevel="0" collapsed="false">
      <c r="A72" s="36"/>
      <c r="B72" s="37"/>
      <c r="C72" s="38"/>
      <c r="D72" s="37"/>
      <c r="E72" s="39"/>
      <c r="F72" s="37"/>
    </row>
    <row r="73" customFormat="false" ht="21.75" hidden="false" customHeight="true" outlineLevel="0" collapsed="false">
      <c r="A73" s="40"/>
      <c r="B73" s="41"/>
      <c r="C73" s="42"/>
      <c r="D73" s="41"/>
      <c r="E73" s="43"/>
      <c r="F73" s="41"/>
    </row>
    <row r="74" customFormat="false" ht="21.75" hidden="false" customHeight="true" outlineLevel="0" collapsed="false">
      <c r="A74" s="36"/>
      <c r="B74" s="37"/>
      <c r="C74" s="38"/>
      <c r="D74" s="37"/>
      <c r="E74" s="39"/>
      <c r="F74" s="37"/>
    </row>
    <row r="75" customFormat="false" ht="21.75" hidden="false" customHeight="true" outlineLevel="0" collapsed="false">
      <c r="A75" s="40"/>
      <c r="B75" s="41"/>
      <c r="C75" s="42"/>
      <c r="D75" s="41"/>
      <c r="E75" s="43"/>
      <c r="F75" s="41"/>
    </row>
    <row r="76" customFormat="false" ht="21.75" hidden="false" customHeight="true" outlineLevel="0" collapsed="false">
      <c r="A76" s="36"/>
      <c r="B76" s="37"/>
      <c r="C76" s="38"/>
      <c r="D76" s="37"/>
      <c r="E76" s="39"/>
      <c r="F76" s="37"/>
    </row>
    <row r="77" customFormat="false" ht="21.75" hidden="false" customHeight="true" outlineLevel="0" collapsed="false">
      <c r="A77" s="40"/>
      <c r="B77" s="41"/>
      <c r="C77" s="42"/>
      <c r="D77" s="41"/>
      <c r="E77" s="43"/>
      <c r="F77" s="41"/>
    </row>
    <row r="78" customFormat="false" ht="21.75" hidden="false" customHeight="true" outlineLevel="0" collapsed="false">
      <c r="A78" s="36"/>
      <c r="B78" s="37"/>
      <c r="C78" s="38"/>
      <c r="D78" s="37"/>
      <c r="E78" s="39"/>
      <c r="F78" s="37"/>
    </row>
    <row r="79" customFormat="false" ht="21.75" hidden="false" customHeight="true" outlineLevel="0" collapsed="false">
      <c r="A79" s="40"/>
      <c r="B79" s="41"/>
      <c r="C79" s="42"/>
      <c r="D79" s="41"/>
      <c r="E79" s="43"/>
      <c r="F79" s="41"/>
    </row>
    <row r="80" customFormat="false" ht="21.75" hidden="false" customHeight="true" outlineLevel="0" collapsed="false">
      <c r="A80" s="36"/>
      <c r="B80" s="37"/>
      <c r="C80" s="38"/>
      <c r="D80" s="37"/>
      <c r="E80" s="39"/>
      <c r="F80" s="37"/>
    </row>
    <row r="81" customFormat="false" ht="21.75" hidden="false" customHeight="true" outlineLevel="0" collapsed="false">
      <c r="A81" s="40"/>
      <c r="B81" s="41"/>
      <c r="C81" s="42"/>
      <c r="D81" s="41"/>
      <c r="E81" s="43"/>
      <c r="F81" s="41"/>
    </row>
    <row r="82" customFormat="false" ht="21.75" hidden="false" customHeight="true" outlineLevel="0" collapsed="false">
      <c r="A82" s="36"/>
      <c r="B82" s="37"/>
      <c r="C82" s="38"/>
      <c r="D82" s="37"/>
      <c r="E82" s="39"/>
      <c r="F82" s="37"/>
    </row>
    <row r="83" customFormat="false" ht="21.75" hidden="false" customHeight="true" outlineLevel="0" collapsed="false">
      <c r="A83" s="40"/>
      <c r="B83" s="41"/>
      <c r="C83" s="42"/>
      <c r="D83" s="41"/>
      <c r="E83" s="43"/>
      <c r="F83" s="41"/>
    </row>
    <row r="84" customFormat="false" ht="21.75" hidden="false" customHeight="true" outlineLevel="0" collapsed="false">
      <c r="A84" s="36"/>
      <c r="B84" s="37"/>
      <c r="C84" s="38"/>
      <c r="D84" s="37"/>
      <c r="E84" s="39"/>
      <c r="F84" s="37"/>
    </row>
    <row r="85" customFormat="false" ht="21.75" hidden="false" customHeight="true" outlineLevel="0" collapsed="false">
      <c r="A85" s="40"/>
      <c r="B85" s="41"/>
      <c r="C85" s="42"/>
      <c r="D85" s="41"/>
      <c r="E85" s="43"/>
      <c r="F85" s="41"/>
    </row>
    <row r="86" customFormat="false" ht="21.75" hidden="false" customHeight="true" outlineLevel="0" collapsed="false">
      <c r="A86" s="36"/>
      <c r="B86" s="37"/>
      <c r="C86" s="38"/>
      <c r="D86" s="37"/>
      <c r="E86" s="39"/>
      <c r="F86" s="37"/>
    </row>
    <row r="87" customFormat="false" ht="21.75" hidden="false" customHeight="true" outlineLevel="0" collapsed="false">
      <c r="A87" s="40"/>
      <c r="B87" s="41"/>
      <c r="C87" s="42"/>
      <c r="D87" s="41"/>
      <c r="E87" s="43"/>
      <c r="F87" s="41"/>
    </row>
    <row r="88" customFormat="false" ht="21.75" hidden="false" customHeight="true" outlineLevel="0" collapsed="false">
      <c r="A88" s="36"/>
      <c r="B88" s="37"/>
      <c r="C88" s="38"/>
      <c r="D88" s="37"/>
      <c r="E88" s="39"/>
      <c r="F88" s="37"/>
    </row>
    <row r="89" customFormat="false" ht="21.75" hidden="false" customHeight="true" outlineLevel="0" collapsed="false">
      <c r="A89" s="40"/>
      <c r="B89" s="41"/>
      <c r="C89" s="42"/>
      <c r="D89" s="41"/>
      <c r="E89" s="43"/>
      <c r="F89" s="41"/>
    </row>
    <row r="90" customFormat="false" ht="21.75" hidden="false" customHeight="true" outlineLevel="0" collapsed="false">
      <c r="A90" s="36"/>
      <c r="B90" s="37"/>
      <c r="C90" s="38"/>
      <c r="D90" s="37"/>
      <c r="E90" s="39"/>
      <c r="F90" s="37"/>
    </row>
    <row r="91" customFormat="false" ht="21.75" hidden="false" customHeight="true" outlineLevel="0" collapsed="false">
      <c r="A91" s="40"/>
      <c r="B91" s="41"/>
      <c r="C91" s="42"/>
      <c r="D91" s="41"/>
      <c r="E91" s="43"/>
      <c r="F91" s="41"/>
    </row>
    <row r="92" customFormat="false" ht="21.75" hidden="false" customHeight="true" outlineLevel="0" collapsed="false">
      <c r="A92" s="36"/>
      <c r="B92" s="37"/>
      <c r="C92" s="38"/>
      <c r="D92" s="37"/>
      <c r="E92" s="39"/>
      <c r="F92" s="37"/>
    </row>
    <row r="93" customFormat="false" ht="21.75" hidden="false" customHeight="true" outlineLevel="0" collapsed="false">
      <c r="A93" s="40"/>
      <c r="B93" s="41"/>
      <c r="C93" s="42"/>
      <c r="D93" s="41"/>
      <c r="E93" s="43"/>
      <c r="F93" s="41"/>
    </row>
    <row r="94" customFormat="false" ht="21.75" hidden="false" customHeight="true" outlineLevel="0" collapsed="false">
      <c r="A94" s="36"/>
      <c r="B94" s="37"/>
      <c r="C94" s="38"/>
      <c r="D94" s="37"/>
      <c r="E94" s="39"/>
      <c r="F94" s="37"/>
    </row>
    <row r="95" customFormat="false" ht="21.75" hidden="false" customHeight="true" outlineLevel="0" collapsed="false">
      <c r="A95" s="40"/>
      <c r="B95" s="41"/>
      <c r="C95" s="42"/>
      <c r="D95" s="41"/>
      <c r="E95" s="43"/>
      <c r="F95" s="41"/>
    </row>
    <row r="96" customFormat="false" ht="21.75" hidden="false" customHeight="true" outlineLevel="0" collapsed="false">
      <c r="A96" s="36"/>
      <c r="B96" s="37"/>
      <c r="C96" s="38"/>
      <c r="D96" s="37"/>
      <c r="E96" s="39"/>
      <c r="F96" s="37"/>
    </row>
    <row r="97" customFormat="false" ht="21.75" hidden="false" customHeight="true" outlineLevel="0" collapsed="false">
      <c r="A97" s="40"/>
      <c r="B97" s="41"/>
      <c r="C97" s="42"/>
      <c r="D97" s="41"/>
      <c r="E97" s="43"/>
      <c r="F97" s="41"/>
    </row>
    <row r="98" customFormat="false" ht="21.75" hidden="false" customHeight="true" outlineLevel="0" collapsed="false">
      <c r="A98" s="36"/>
      <c r="B98" s="37"/>
      <c r="C98" s="38"/>
      <c r="D98" s="37"/>
      <c r="E98" s="39"/>
      <c r="F98" s="37"/>
    </row>
    <row r="99" customFormat="false" ht="21.75" hidden="false" customHeight="true" outlineLevel="0" collapsed="false">
      <c r="A99" s="40"/>
      <c r="B99" s="41"/>
      <c r="C99" s="42"/>
      <c r="D99" s="41"/>
      <c r="E99" s="43"/>
      <c r="F99" s="41"/>
    </row>
    <row r="100" customFormat="false" ht="21.75" hidden="false" customHeight="true" outlineLevel="0" collapsed="false">
      <c r="A100" s="36"/>
      <c r="B100" s="37"/>
      <c r="C100" s="38"/>
      <c r="D100" s="37"/>
      <c r="E100" s="39"/>
      <c r="F100" s="37"/>
    </row>
    <row r="101" customFormat="false" ht="21.75" hidden="false" customHeight="true" outlineLevel="0" collapsed="false">
      <c r="A101" s="40"/>
      <c r="B101" s="41"/>
      <c r="C101" s="42"/>
      <c r="D101" s="41"/>
      <c r="E101" s="43"/>
      <c r="F101" s="41"/>
    </row>
    <row r="102" customFormat="false" ht="21.75" hidden="false" customHeight="true" outlineLevel="0" collapsed="false">
      <c r="A102" s="36"/>
      <c r="B102" s="37"/>
      <c r="C102" s="38"/>
      <c r="D102" s="37"/>
      <c r="E102" s="39"/>
      <c r="F102" s="37"/>
    </row>
    <row r="103" customFormat="false" ht="21.75" hidden="false" customHeight="true" outlineLevel="0" collapsed="false">
      <c r="A103" s="40"/>
      <c r="B103" s="41"/>
      <c r="C103" s="42"/>
      <c r="D103" s="41"/>
      <c r="E103" s="43"/>
      <c r="F103" s="41"/>
    </row>
    <row r="104" customFormat="false" ht="21.75" hidden="false" customHeight="true" outlineLevel="0" collapsed="false">
      <c r="A104" s="36"/>
      <c r="B104" s="37"/>
      <c r="C104" s="38"/>
      <c r="D104" s="37"/>
      <c r="E104" s="39"/>
      <c r="F104" s="37"/>
    </row>
    <row r="105" customFormat="false" ht="21.75" hidden="false" customHeight="true" outlineLevel="0" collapsed="false">
      <c r="A105" s="40"/>
      <c r="B105" s="41"/>
      <c r="C105" s="42"/>
      <c r="D105" s="41"/>
      <c r="E105" s="43"/>
      <c r="F105" s="41"/>
    </row>
    <row r="106" customFormat="false" ht="21.75" hidden="false" customHeight="true" outlineLevel="0" collapsed="false">
      <c r="A106" s="36"/>
      <c r="B106" s="37"/>
      <c r="C106" s="38"/>
      <c r="D106" s="37"/>
      <c r="E106" s="39"/>
      <c r="F106" s="37"/>
    </row>
    <row r="107" customFormat="false" ht="21.75" hidden="false" customHeight="true" outlineLevel="0" collapsed="false">
      <c r="A107" s="40"/>
      <c r="B107" s="41"/>
      <c r="C107" s="42"/>
      <c r="D107" s="41"/>
      <c r="E107" s="43"/>
      <c r="F107" s="41"/>
    </row>
    <row r="108" customFormat="false" ht="21.75" hidden="false" customHeight="true" outlineLevel="0" collapsed="false">
      <c r="A108" s="36"/>
      <c r="B108" s="37"/>
      <c r="C108" s="38"/>
      <c r="D108" s="37"/>
      <c r="E108" s="39"/>
      <c r="F108" s="37"/>
    </row>
    <row r="109" customFormat="false" ht="21.75" hidden="false" customHeight="true" outlineLevel="0" collapsed="false">
      <c r="A109" s="40"/>
      <c r="B109" s="41"/>
      <c r="C109" s="42"/>
      <c r="D109" s="41"/>
      <c r="E109" s="43"/>
      <c r="F109" s="41"/>
    </row>
    <row r="110" customFormat="false" ht="21.75" hidden="false" customHeight="true" outlineLevel="0" collapsed="false">
      <c r="A110" s="36"/>
      <c r="B110" s="37"/>
      <c r="C110" s="38"/>
      <c r="D110" s="37"/>
      <c r="E110" s="39"/>
      <c r="F110" s="37"/>
    </row>
    <row r="111" customFormat="false" ht="21.75" hidden="false" customHeight="true" outlineLevel="0" collapsed="false">
      <c r="A111" s="40"/>
      <c r="B111" s="41"/>
      <c r="C111" s="42"/>
      <c r="D111" s="41"/>
      <c r="E111" s="43"/>
      <c r="F111" s="41"/>
    </row>
    <row r="112" customFormat="false" ht="21.75" hidden="false" customHeight="true" outlineLevel="0" collapsed="false">
      <c r="A112" s="36"/>
      <c r="B112" s="37"/>
      <c r="C112" s="38"/>
      <c r="D112" s="37"/>
      <c r="E112" s="39"/>
      <c r="F112" s="37"/>
    </row>
    <row r="113" customFormat="false" ht="21.75" hidden="false" customHeight="true" outlineLevel="0" collapsed="false">
      <c r="A113" s="40"/>
      <c r="B113" s="41"/>
      <c r="C113" s="42"/>
      <c r="D113" s="41"/>
      <c r="E113" s="43"/>
      <c r="F113" s="41"/>
    </row>
    <row r="114" customFormat="false" ht="21.75" hidden="false" customHeight="true" outlineLevel="0" collapsed="false">
      <c r="A114" s="36"/>
      <c r="B114" s="37"/>
      <c r="C114" s="38"/>
      <c r="D114" s="37"/>
      <c r="E114" s="39"/>
      <c r="F114" s="37"/>
    </row>
    <row r="115" customFormat="false" ht="21.75" hidden="false" customHeight="true" outlineLevel="0" collapsed="false">
      <c r="A115" s="40"/>
      <c r="B115" s="41"/>
      <c r="C115" s="42"/>
      <c r="D115" s="41"/>
      <c r="E115" s="43"/>
      <c r="F115" s="41"/>
    </row>
    <row r="116" customFormat="false" ht="21.75" hidden="false" customHeight="true" outlineLevel="0" collapsed="false">
      <c r="A116" s="36"/>
      <c r="B116" s="37"/>
      <c r="C116" s="38"/>
      <c r="D116" s="37"/>
      <c r="E116" s="39"/>
      <c r="F116" s="37"/>
    </row>
    <row r="117" customFormat="false" ht="21.75" hidden="false" customHeight="true" outlineLevel="0" collapsed="false">
      <c r="A117" s="40"/>
      <c r="B117" s="41"/>
      <c r="C117" s="42"/>
      <c r="D117" s="41"/>
      <c r="E117" s="43"/>
      <c r="F117" s="41"/>
    </row>
    <row r="118" customFormat="false" ht="21.75" hidden="false" customHeight="true" outlineLevel="0" collapsed="false">
      <c r="A118" s="36"/>
      <c r="B118" s="37"/>
      <c r="C118" s="38"/>
      <c r="D118" s="37"/>
      <c r="E118" s="39"/>
      <c r="F118" s="37"/>
    </row>
    <row r="119" customFormat="false" ht="21.75" hidden="false" customHeight="true" outlineLevel="0" collapsed="false">
      <c r="A119" s="40"/>
      <c r="B119" s="41"/>
      <c r="C119" s="42"/>
      <c r="D119" s="41"/>
      <c r="E119" s="43"/>
      <c r="F119" s="41"/>
    </row>
    <row r="120" customFormat="false" ht="21.75" hidden="false" customHeight="true" outlineLevel="0" collapsed="false">
      <c r="A120" s="36"/>
      <c r="B120" s="37"/>
      <c r="C120" s="38"/>
      <c r="D120" s="37"/>
      <c r="E120" s="39"/>
      <c r="F120" s="37"/>
    </row>
    <row r="121" customFormat="false" ht="21.75" hidden="false" customHeight="true" outlineLevel="0" collapsed="false">
      <c r="A121" s="40"/>
      <c r="B121" s="41"/>
      <c r="C121" s="42"/>
      <c r="D121" s="41"/>
      <c r="E121" s="43"/>
      <c r="F121" s="41"/>
    </row>
    <row r="122" customFormat="false" ht="21.75" hidden="false" customHeight="true" outlineLevel="0" collapsed="false">
      <c r="A122" s="36"/>
      <c r="B122" s="37"/>
      <c r="C122" s="38"/>
      <c r="D122" s="37"/>
      <c r="E122" s="39"/>
      <c r="F122" s="37"/>
    </row>
    <row r="123" customFormat="false" ht="21.75" hidden="false" customHeight="true" outlineLevel="0" collapsed="false">
      <c r="A123" s="40"/>
      <c r="B123" s="41"/>
      <c r="C123" s="42"/>
      <c r="D123" s="41"/>
      <c r="E123" s="43"/>
      <c r="F123" s="41"/>
    </row>
    <row r="124" customFormat="false" ht="21.75" hidden="false" customHeight="true" outlineLevel="0" collapsed="false">
      <c r="A124" s="36"/>
      <c r="B124" s="37"/>
      <c r="C124" s="38"/>
      <c r="D124" s="37"/>
      <c r="E124" s="39"/>
      <c r="F124" s="37"/>
    </row>
    <row r="125" customFormat="false" ht="21.75" hidden="false" customHeight="true" outlineLevel="0" collapsed="false">
      <c r="A125" s="40"/>
      <c r="B125" s="41"/>
      <c r="C125" s="42"/>
      <c r="D125" s="41"/>
      <c r="E125" s="43"/>
      <c r="F125" s="41"/>
    </row>
    <row r="126" customFormat="false" ht="21.75" hidden="false" customHeight="true" outlineLevel="0" collapsed="false">
      <c r="A126" s="36"/>
      <c r="B126" s="37"/>
      <c r="C126" s="38"/>
      <c r="D126" s="37"/>
      <c r="E126" s="39"/>
      <c r="F126" s="37"/>
    </row>
    <row r="127" customFormat="false" ht="21.75" hidden="false" customHeight="true" outlineLevel="0" collapsed="false">
      <c r="A127" s="40"/>
      <c r="B127" s="41"/>
      <c r="C127" s="42"/>
      <c r="D127" s="41"/>
      <c r="E127" s="43"/>
      <c r="F127" s="41"/>
    </row>
    <row r="128" customFormat="false" ht="21.75" hidden="false" customHeight="true" outlineLevel="0" collapsed="false">
      <c r="A128" s="36"/>
      <c r="B128" s="37"/>
      <c r="C128" s="38"/>
      <c r="D128" s="37"/>
      <c r="E128" s="39"/>
      <c r="F128" s="37"/>
    </row>
    <row r="129" customFormat="false" ht="21.75" hidden="false" customHeight="true" outlineLevel="0" collapsed="false">
      <c r="A129" s="40"/>
      <c r="B129" s="41"/>
      <c r="C129" s="42"/>
      <c r="D129" s="41"/>
      <c r="E129" s="43"/>
      <c r="F129" s="41"/>
    </row>
    <row r="130" customFormat="false" ht="21.75" hidden="false" customHeight="true" outlineLevel="0" collapsed="false">
      <c r="A130" s="36"/>
      <c r="B130" s="37"/>
      <c r="C130" s="38"/>
      <c r="D130" s="37"/>
      <c r="E130" s="39"/>
      <c r="F130" s="37"/>
    </row>
    <row r="131" customFormat="false" ht="21.75" hidden="false" customHeight="true" outlineLevel="0" collapsed="false">
      <c r="A131" s="40"/>
      <c r="B131" s="41"/>
      <c r="C131" s="42"/>
      <c r="D131" s="41"/>
      <c r="E131" s="43"/>
      <c r="F131" s="41"/>
    </row>
    <row r="132" customFormat="false" ht="21.75" hidden="false" customHeight="true" outlineLevel="0" collapsed="false">
      <c r="A132" s="36"/>
      <c r="B132" s="37"/>
      <c r="C132" s="38"/>
      <c r="D132" s="37"/>
      <c r="E132" s="39"/>
      <c r="F132" s="37"/>
    </row>
    <row r="133" customFormat="false" ht="21.75" hidden="false" customHeight="true" outlineLevel="0" collapsed="false">
      <c r="A133" s="40"/>
      <c r="B133" s="41"/>
      <c r="C133" s="42"/>
      <c r="D133" s="41"/>
      <c r="E133" s="43"/>
      <c r="F133" s="41"/>
    </row>
    <row r="134" customFormat="false" ht="21.75" hidden="false" customHeight="true" outlineLevel="0" collapsed="false">
      <c r="A134" s="36"/>
      <c r="B134" s="37"/>
      <c r="C134" s="38"/>
      <c r="D134" s="37"/>
      <c r="E134" s="39"/>
      <c r="F134" s="37"/>
    </row>
    <row r="135" customFormat="false" ht="21.75" hidden="false" customHeight="true" outlineLevel="0" collapsed="false">
      <c r="A135" s="40"/>
      <c r="B135" s="41"/>
      <c r="C135" s="42"/>
      <c r="D135" s="41"/>
      <c r="E135" s="43"/>
      <c r="F135" s="41"/>
    </row>
    <row r="136" customFormat="false" ht="21.75" hidden="false" customHeight="true" outlineLevel="0" collapsed="false">
      <c r="A136" s="36"/>
      <c r="B136" s="37"/>
      <c r="C136" s="38"/>
      <c r="D136" s="37"/>
      <c r="E136" s="39"/>
      <c r="F136" s="37"/>
    </row>
    <row r="137" customFormat="false" ht="21.75" hidden="false" customHeight="true" outlineLevel="0" collapsed="false">
      <c r="A137" s="40"/>
      <c r="B137" s="41"/>
      <c r="C137" s="42"/>
      <c r="D137" s="41"/>
      <c r="E137" s="43"/>
      <c r="F137" s="41"/>
    </row>
    <row r="138" customFormat="false" ht="21.75" hidden="false" customHeight="true" outlineLevel="0" collapsed="false">
      <c r="A138" s="36"/>
      <c r="B138" s="37"/>
      <c r="C138" s="38"/>
      <c r="D138" s="37"/>
      <c r="E138" s="39"/>
      <c r="F138" s="37"/>
    </row>
    <row r="139" customFormat="false" ht="21.75" hidden="false" customHeight="true" outlineLevel="0" collapsed="false">
      <c r="A139" s="40"/>
      <c r="B139" s="41"/>
      <c r="C139" s="42"/>
      <c r="D139" s="41"/>
      <c r="E139" s="43"/>
      <c r="F139" s="41"/>
    </row>
    <row r="140" customFormat="false" ht="21.75" hidden="false" customHeight="true" outlineLevel="0" collapsed="false">
      <c r="A140" s="36"/>
      <c r="B140" s="37"/>
      <c r="C140" s="38"/>
      <c r="D140" s="37"/>
      <c r="E140" s="39"/>
      <c r="F140" s="37"/>
    </row>
    <row r="141" customFormat="false" ht="21.75" hidden="false" customHeight="true" outlineLevel="0" collapsed="false">
      <c r="A141" s="40"/>
      <c r="B141" s="41"/>
      <c r="C141" s="42"/>
      <c r="D141" s="41"/>
      <c r="E141" s="43"/>
      <c r="F141" s="41"/>
    </row>
    <row r="142" customFormat="false" ht="21.75" hidden="false" customHeight="true" outlineLevel="0" collapsed="false">
      <c r="A142" s="36"/>
      <c r="B142" s="37"/>
      <c r="C142" s="38"/>
      <c r="D142" s="37"/>
      <c r="E142" s="39"/>
      <c r="F142" s="37"/>
    </row>
    <row r="143" customFormat="false" ht="21.75" hidden="false" customHeight="true" outlineLevel="0" collapsed="false">
      <c r="A143" s="40"/>
      <c r="B143" s="41"/>
      <c r="C143" s="42"/>
      <c r="D143" s="41"/>
      <c r="E143" s="43"/>
      <c r="F143" s="41"/>
    </row>
    <row r="144" customFormat="false" ht="21.75" hidden="false" customHeight="true" outlineLevel="0" collapsed="false">
      <c r="A144" s="36"/>
      <c r="B144" s="37"/>
      <c r="C144" s="38"/>
      <c r="D144" s="37"/>
      <c r="E144" s="39"/>
      <c r="F144" s="37"/>
    </row>
    <row r="145" customFormat="false" ht="21.75" hidden="false" customHeight="true" outlineLevel="0" collapsed="false">
      <c r="A145" s="40"/>
      <c r="B145" s="41"/>
      <c r="C145" s="42"/>
      <c r="D145" s="41"/>
      <c r="E145" s="43"/>
      <c r="F145" s="41"/>
    </row>
    <row r="146" customFormat="false" ht="21.75" hidden="false" customHeight="true" outlineLevel="0" collapsed="false">
      <c r="A146" s="36"/>
      <c r="B146" s="37"/>
      <c r="C146" s="38"/>
      <c r="D146" s="37"/>
      <c r="E146" s="39"/>
      <c r="F146" s="37"/>
    </row>
    <row r="147" customFormat="false" ht="21.75" hidden="false" customHeight="true" outlineLevel="0" collapsed="false">
      <c r="A147" s="40"/>
      <c r="B147" s="41"/>
      <c r="C147" s="42"/>
      <c r="D147" s="41"/>
      <c r="E147" s="43"/>
      <c r="F147" s="41"/>
    </row>
    <row r="148" customFormat="false" ht="21.75" hidden="false" customHeight="true" outlineLevel="0" collapsed="false">
      <c r="A148" s="36"/>
      <c r="B148" s="37"/>
      <c r="C148" s="38"/>
      <c r="D148" s="37"/>
      <c r="E148" s="39"/>
      <c r="F148" s="37"/>
    </row>
    <row r="149" customFormat="false" ht="21.75" hidden="false" customHeight="true" outlineLevel="0" collapsed="false">
      <c r="A149" s="40"/>
      <c r="B149" s="41"/>
      <c r="C149" s="42"/>
      <c r="D149" s="41"/>
      <c r="E149" s="43"/>
      <c r="F149" s="41"/>
    </row>
    <row r="150" customFormat="false" ht="21.75" hidden="false" customHeight="true" outlineLevel="0" collapsed="false">
      <c r="A150" s="36"/>
      <c r="B150" s="37"/>
      <c r="C150" s="38"/>
      <c r="D150" s="37"/>
      <c r="E150" s="39"/>
      <c r="F150" s="37"/>
    </row>
    <row r="151" customFormat="false" ht="21.75" hidden="false" customHeight="true" outlineLevel="0" collapsed="false">
      <c r="A151" s="40"/>
      <c r="B151" s="41"/>
      <c r="C151" s="42"/>
      <c r="D151" s="41"/>
      <c r="E151" s="43"/>
      <c r="F151" s="41"/>
    </row>
    <row r="152" customFormat="false" ht="21.75" hidden="false" customHeight="true" outlineLevel="0" collapsed="false">
      <c r="A152" s="36"/>
      <c r="B152" s="37"/>
      <c r="C152" s="38"/>
      <c r="D152" s="37"/>
      <c r="E152" s="39"/>
      <c r="F152" s="37"/>
    </row>
    <row r="153" customFormat="false" ht="21.75" hidden="false" customHeight="true" outlineLevel="0" collapsed="false">
      <c r="A153" s="40"/>
      <c r="B153" s="41"/>
      <c r="C153" s="42"/>
      <c r="D153" s="41"/>
      <c r="E153" s="43"/>
      <c r="F153" s="41"/>
    </row>
    <row r="154" customFormat="false" ht="21.75" hidden="false" customHeight="true" outlineLevel="0" collapsed="false">
      <c r="A154" s="36"/>
      <c r="B154" s="37"/>
      <c r="C154" s="38"/>
      <c r="D154" s="37"/>
      <c r="E154" s="39"/>
      <c r="F154" s="37"/>
    </row>
    <row r="155" customFormat="false" ht="21.75" hidden="false" customHeight="true" outlineLevel="0" collapsed="false">
      <c r="A155" s="40"/>
      <c r="B155" s="41"/>
      <c r="C155" s="42"/>
      <c r="D155" s="41"/>
      <c r="E155" s="43"/>
      <c r="F155" s="41"/>
    </row>
    <row r="156" customFormat="false" ht="21.75" hidden="false" customHeight="true" outlineLevel="0" collapsed="false">
      <c r="A156" s="36"/>
      <c r="B156" s="37"/>
      <c r="C156" s="38"/>
      <c r="D156" s="37"/>
      <c r="E156" s="39"/>
      <c r="F156" s="37"/>
    </row>
    <row r="157" customFormat="false" ht="21.75" hidden="false" customHeight="true" outlineLevel="0" collapsed="false">
      <c r="A157" s="40"/>
      <c r="B157" s="41"/>
      <c r="C157" s="42"/>
      <c r="D157" s="41"/>
      <c r="E157" s="43"/>
      <c r="F157" s="41"/>
    </row>
    <row r="158" customFormat="false" ht="21.75" hidden="false" customHeight="true" outlineLevel="0" collapsed="false">
      <c r="A158" s="36"/>
      <c r="B158" s="37"/>
      <c r="C158" s="38"/>
      <c r="D158" s="37"/>
      <c r="E158" s="39"/>
      <c r="F158" s="37"/>
    </row>
    <row r="159" customFormat="false" ht="21.75" hidden="false" customHeight="true" outlineLevel="0" collapsed="false">
      <c r="A159" s="40"/>
      <c r="B159" s="41"/>
      <c r="C159" s="42"/>
      <c r="D159" s="41"/>
      <c r="E159" s="43"/>
      <c r="F159" s="41"/>
    </row>
    <row r="160" customFormat="false" ht="21.75" hidden="false" customHeight="true" outlineLevel="0" collapsed="false">
      <c r="A160" s="36"/>
      <c r="B160" s="37"/>
      <c r="C160" s="38"/>
      <c r="D160" s="37"/>
      <c r="E160" s="39"/>
      <c r="F160" s="37"/>
    </row>
    <row r="161" customFormat="false" ht="21.75" hidden="false" customHeight="true" outlineLevel="0" collapsed="false">
      <c r="A161" s="40"/>
      <c r="B161" s="41"/>
      <c r="C161" s="42"/>
      <c r="D161" s="41"/>
      <c r="E161" s="43"/>
      <c r="F161" s="41"/>
    </row>
    <row r="162" customFormat="false" ht="21.75" hidden="false" customHeight="true" outlineLevel="0" collapsed="false">
      <c r="A162" s="36"/>
      <c r="B162" s="37"/>
      <c r="C162" s="38"/>
      <c r="D162" s="37"/>
      <c r="E162" s="39"/>
      <c r="F162" s="37"/>
    </row>
    <row r="163" customFormat="false" ht="21.75" hidden="false" customHeight="true" outlineLevel="0" collapsed="false">
      <c r="A163" s="40"/>
      <c r="B163" s="41"/>
      <c r="C163" s="42"/>
      <c r="D163" s="41"/>
      <c r="E163" s="43"/>
      <c r="F163" s="41"/>
    </row>
    <row r="164" customFormat="false" ht="21.75" hidden="false" customHeight="true" outlineLevel="0" collapsed="false">
      <c r="A164" s="36"/>
      <c r="B164" s="37"/>
      <c r="C164" s="38"/>
      <c r="D164" s="37"/>
      <c r="E164" s="39"/>
      <c r="F164" s="37"/>
    </row>
    <row r="165" customFormat="false" ht="21.75" hidden="false" customHeight="true" outlineLevel="0" collapsed="false">
      <c r="A165" s="40"/>
      <c r="B165" s="41"/>
      <c r="C165" s="42"/>
      <c r="D165" s="41"/>
      <c r="E165" s="43"/>
      <c r="F165" s="41"/>
    </row>
    <row r="166" customFormat="false" ht="21.75" hidden="false" customHeight="true" outlineLevel="0" collapsed="false">
      <c r="A166" s="36"/>
      <c r="B166" s="37"/>
      <c r="C166" s="38"/>
      <c r="D166" s="37"/>
      <c r="E166" s="39"/>
      <c r="F166" s="37"/>
    </row>
    <row r="167" customFormat="false" ht="21.75" hidden="false" customHeight="true" outlineLevel="0" collapsed="false">
      <c r="A167" s="40"/>
      <c r="B167" s="41"/>
      <c r="C167" s="42"/>
      <c r="D167" s="41"/>
      <c r="E167" s="43"/>
      <c r="F167" s="41"/>
    </row>
    <row r="168" customFormat="false" ht="21.75" hidden="false" customHeight="true" outlineLevel="0" collapsed="false">
      <c r="A168" s="36"/>
      <c r="B168" s="37"/>
      <c r="C168" s="38"/>
      <c r="D168" s="37"/>
      <c r="E168" s="39"/>
      <c r="F168" s="37"/>
    </row>
    <row r="169" customFormat="false" ht="21.75" hidden="false" customHeight="true" outlineLevel="0" collapsed="false">
      <c r="A169" s="40"/>
      <c r="B169" s="41"/>
      <c r="C169" s="42"/>
      <c r="D169" s="41"/>
      <c r="E169" s="43"/>
      <c r="F169" s="41"/>
    </row>
    <row r="170" customFormat="false" ht="21.75" hidden="false" customHeight="true" outlineLevel="0" collapsed="false">
      <c r="A170" s="36"/>
      <c r="B170" s="37"/>
      <c r="C170" s="38"/>
      <c r="D170" s="37"/>
      <c r="E170" s="39"/>
      <c r="F170" s="37"/>
    </row>
    <row r="171" customFormat="false" ht="21.75" hidden="false" customHeight="true" outlineLevel="0" collapsed="false">
      <c r="A171" s="40"/>
      <c r="B171" s="41"/>
      <c r="C171" s="42"/>
      <c r="D171" s="41"/>
      <c r="E171" s="43"/>
      <c r="F171" s="41"/>
    </row>
    <row r="172" customFormat="false" ht="21.75" hidden="false" customHeight="true" outlineLevel="0" collapsed="false">
      <c r="A172" s="36"/>
      <c r="B172" s="37"/>
      <c r="C172" s="38"/>
      <c r="D172" s="37"/>
      <c r="E172" s="39"/>
      <c r="F172" s="37"/>
    </row>
    <row r="173" customFormat="false" ht="21.75" hidden="false" customHeight="true" outlineLevel="0" collapsed="false">
      <c r="A173" s="40"/>
      <c r="B173" s="41"/>
      <c r="C173" s="42"/>
      <c r="D173" s="41"/>
      <c r="E173" s="43"/>
      <c r="F173" s="41"/>
    </row>
    <row r="174" customFormat="false" ht="21.75" hidden="false" customHeight="true" outlineLevel="0" collapsed="false">
      <c r="A174" s="36"/>
      <c r="B174" s="37"/>
      <c r="C174" s="38"/>
      <c r="D174" s="37"/>
      <c r="E174" s="39"/>
      <c r="F174" s="37"/>
    </row>
    <row r="175" customFormat="false" ht="21.75" hidden="false" customHeight="true" outlineLevel="0" collapsed="false">
      <c r="A175" s="40"/>
      <c r="B175" s="41"/>
      <c r="C175" s="42"/>
      <c r="D175" s="41"/>
      <c r="E175" s="43"/>
      <c r="F175" s="41"/>
    </row>
    <row r="176" customFormat="false" ht="21.75" hidden="false" customHeight="true" outlineLevel="0" collapsed="false">
      <c r="A176" s="36"/>
      <c r="B176" s="37"/>
      <c r="C176" s="38"/>
      <c r="D176" s="37"/>
      <c r="E176" s="39"/>
      <c r="F176" s="37"/>
    </row>
    <row r="177" customFormat="false" ht="21.75" hidden="false" customHeight="true" outlineLevel="0" collapsed="false">
      <c r="A177" s="40"/>
      <c r="B177" s="41"/>
      <c r="C177" s="42"/>
      <c r="D177" s="41"/>
      <c r="E177" s="43"/>
      <c r="F177" s="41"/>
    </row>
    <row r="178" customFormat="false" ht="21.75" hidden="false" customHeight="true" outlineLevel="0" collapsed="false">
      <c r="A178" s="36"/>
      <c r="B178" s="37"/>
      <c r="C178" s="38"/>
      <c r="D178" s="37"/>
      <c r="E178" s="39"/>
      <c r="F178" s="37"/>
    </row>
    <row r="179" customFormat="false" ht="21.75" hidden="false" customHeight="true" outlineLevel="0" collapsed="false">
      <c r="A179" s="40"/>
      <c r="B179" s="41"/>
      <c r="C179" s="42"/>
      <c r="D179" s="41"/>
      <c r="E179" s="43"/>
      <c r="F179" s="41"/>
    </row>
    <row r="180" customFormat="false" ht="21.75" hidden="false" customHeight="true" outlineLevel="0" collapsed="false">
      <c r="A180" s="36"/>
      <c r="B180" s="37"/>
      <c r="C180" s="38"/>
      <c r="D180" s="37"/>
      <c r="E180" s="39"/>
      <c r="F180" s="37"/>
    </row>
    <row r="181" customFormat="false" ht="21.75" hidden="false" customHeight="true" outlineLevel="0" collapsed="false">
      <c r="A181" s="40"/>
      <c r="B181" s="41"/>
      <c r="C181" s="42"/>
      <c r="D181" s="41"/>
      <c r="E181" s="43"/>
      <c r="F181" s="41"/>
    </row>
    <row r="182" customFormat="false" ht="21.75" hidden="false" customHeight="true" outlineLevel="0" collapsed="false">
      <c r="A182" s="36"/>
      <c r="B182" s="37"/>
      <c r="C182" s="38"/>
      <c r="D182" s="37"/>
      <c r="E182" s="39"/>
      <c r="F182" s="37"/>
    </row>
    <row r="183" customFormat="false" ht="21.75" hidden="false" customHeight="true" outlineLevel="0" collapsed="false">
      <c r="A183" s="40"/>
      <c r="B183" s="41"/>
      <c r="C183" s="42"/>
      <c r="D183" s="41"/>
      <c r="E183" s="43"/>
      <c r="F183" s="41"/>
    </row>
    <row r="184" customFormat="false" ht="21.75" hidden="false" customHeight="true" outlineLevel="0" collapsed="false">
      <c r="A184" s="36"/>
      <c r="B184" s="37"/>
      <c r="C184" s="38"/>
      <c r="D184" s="37"/>
      <c r="E184" s="39"/>
      <c r="F184" s="37"/>
    </row>
    <row r="185" customFormat="false" ht="21.75" hidden="false" customHeight="true" outlineLevel="0" collapsed="false">
      <c r="A185" s="40"/>
      <c r="B185" s="41"/>
      <c r="C185" s="42"/>
      <c r="D185" s="41"/>
      <c r="E185" s="43"/>
      <c r="F185" s="41"/>
    </row>
    <row r="186" customFormat="false" ht="21.75" hidden="false" customHeight="true" outlineLevel="0" collapsed="false">
      <c r="A186" s="36"/>
      <c r="B186" s="37"/>
      <c r="C186" s="38"/>
      <c r="D186" s="37"/>
      <c r="E186" s="39"/>
      <c r="F186" s="37"/>
    </row>
    <row r="187" customFormat="false" ht="21.75" hidden="false" customHeight="true" outlineLevel="0" collapsed="false">
      <c r="A187" s="40"/>
      <c r="B187" s="41"/>
      <c r="C187" s="42"/>
      <c r="D187" s="41"/>
      <c r="E187" s="43"/>
      <c r="F187" s="41"/>
    </row>
    <row r="188" customFormat="false" ht="21.75" hidden="false" customHeight="true" outlineLevel="0" collapsed="false">
      <c r="A188" s="36"/>
      <c r="B188" s="37"/>
      <c r="C188" s="38"/>
      <c r="D188" s="37"/>
      <c r="E188" s="39"/>
      <c r="F188" s="37"/>
    </row>
    <row r="189" customFormat="false" ht="21.75" hidden="false" customHeight="true" outlineLevel="0" collapsed="false">
      <c r="A189" s="40"/>
      <c r="B189" s="41"/>
      <c r="C189" s="42"/>
      <c r="D189" s="41"/>
      <c r="E189" s="43"/>
      <c r="F189" s="41"/>
    </row>
    <row r="190" customFormat="false" ht="21.75" hidden="false" customHeight="true" outlineLevel="0" collapsed="false">
      <c r="A190" s="36"/>
      <c r="B190" s="37"/>
      <c r="C190" s="38"/>
      <c r="D190" s="37"/>
      <c r="E190" s="39"/>
      <c r="F190" s="37"/>
    </row>
    <row r="191" customFormat="false" ht="21.75" hidden="false" customHeight="true" outlineLevel="0" collapsed="false">
      <c r="A191" s="40"/>
      <c r="B191" s="41"/>
      <c r="C191" s="42"/>
      <c r="D191" s="41"/>
      <c r="E191" s="43"/>
      <c r="F191" s="41"/>
    </row>
    <row r="192" customFormat="false" ht="21.75" hidden="false" customHeight="true" outlineLevel="0" collapsed="false">
      <c r="A192" s="36"/>
      <c r="B192" s="37"/>
      <c r="C192" s="38"/>
      <c r="D192" s="37"/>
      <c r="E192" s="39"/>
      <c r="F192" s="37"/>
    </row>
    <row r="193" customFormat="false" ht="21.75" hidden="false" customHeight="true" outlineLevel="0" collapsed="false">
      <c r="A193" s="40"/>
      <c r="B193" s="41"/>
      <c r="C193" s="42"/>
      <c r="D193" s="41"/>
      <c r="E193" s="43"/>
      <c r="F193" s="41"/>
    </row>
    <row r="194" customFormat="false" ht="21.75" hidden="false" customHeight="true" outlineLevel="0" collapsed="false">
      <c r="A194" s="36"/>
      <c r="B194" s="37"/>
      <c r="C194" s="38"/>
      <c r="D194" s="37"/>
      <c r="E194" s="39"/>
      <c r="F194" s="37"/>
    </row>
    <row r="195" customFormat="false" ht="21.75" hidden="false" customHeight="true" outlineLevel="0" collapsed="false">
      <c r="A195" s="40"/>
      <c r="B195" s="41"/>
      <c r="C195" s="42"/>
      <c r="D195" s="41"/>
      <c r="E195" s="43"/>
      <c r="F195" s="41"/>
    </row>
    <row r="196" customFormat="false" ht="21.75" hidden="false" customHeight="true" outlineLevel="0" collapsed="false">
      <c r="A196" s="36"/>
      <c r="B196" s="37"/>
      <c r="C196" s="38"/>
      <c r="D196" s="37"/>
      <c r="E196" s="39"/>
      <c r="F196" s="37"/>
    </row>
    <row r="197" customFormat="false" ht="21.75" hidden="false" customHeight="true" outlineLevel="0" collapsed="false">
      <c r="A197" s="40"/>
      <c r="B197" s="41"/>
      <c r="C197" s="42"/>
      <c r="D197" s="41"/>
      <c r="E197" s="43"/>
      <c r="F197" s="41"/>
    </row>
    <row r="198" customFormat="false" ht="21.75" hidden="false" customHeight="true" outlineLevel="0" collapsed="false">
      <c r="A198" s="36"/>
      <c r="B198" s="37"/>
      <c r="C198" s="38"/>
      <c r="D198" s="37"/>
      <c r="E198" s="39"/>
      <c r="F198" s="37"/>
    </row>
    <row r="199" customFormat="false" ht="21.75" hidden="false" customHeight="true" outlineLevel="0" collapsed="false">
      <c r="A199" s="40"/>
      <c r="B199" s="41"/>
      <c r="C199" s="42"/>
      <c r="D199" s="41"/>
      <c r="E199" s="43"/>
      <c r="F199" s="41"/>
    </row>
    <row r="200" customFormat="false" ht="21.75" hidden="false" customHeight="true" outlineLevel="0" collapsed="false">
      <c r="A200" s="36"/>
      <c r="B200" s="37"/>
      <c r="C200" s="38"/>
      <c r="D200" s="37"/>
      <c r="E200" s="39"/>
      <c r="F200" s="37"/>
    </row>
    <row r="202" customFormat="false" ht="19.5" hidden="false" customHeight="true" outlineLevel="0" collapsed="false">
      <c r="A202" s="23" t="s">
        <v>50</v>
      </c>
      <c r="B202" s="23"/>
      <c r="C202" s="23"/>
      <c r="D202" s="23"/>
      <c r="E202" s="23"/>
      <c r="F202" s="23"/>
    </row>
  </sheetData>
  <mergeCells count="3">
    <mergeCell ref="A1:F1"/>
    <mergeCell ref="A2:F2"/>
    <mergeCell ref="A202:F202"/>
  </mergeCells>
  <dataValidations count="3">
    <dataValidation allowBlank="true" error="Select a property from the list" errorStyle="stop" errorTitle="Invalid Property" operator="between" showDropDown="false" showErrorMessage="false" showInputMessage="false" sqref="B4:B1202" type="list">
      <formula1>Properties!$A$4:$A$15</formula1>
      <formula2>0</formula2>
    </dataValidation>
    <dataValidation allowBlank="true" errorStyle="stop" operator="between" showDropDown="false" showErrorMessage="false" showInputMessage="false" sqref="C4:C1202" type="list">
      <formula1>"Income,Expense"</formula1>
      <formula2>0</formula2>
    </dataValidation>
    <dataValidation allowBlank="true" errorStyle="stop" operator="between" showDropDown="false" showErrorMessage="false" showInputMessage="false" sqref="D4:D1202" type="list">
      <formula1>"Rent,Late Fee,Pet Fee,Parking,Other Income,Repairs,Maintenance,Insurance,Property Tax,HOA,Utilities,Property Management Fee,Mortgage / Debt Service,Other Expense"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EB87E"/>
    <pageSetUpPr fitToPage="false"/>
  </sheetPr>
  <dimension ref="A1:I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9" min="1" style="1" width="16"/>
  </cols>
  <sheetData>
    <row r="1" customFormat="false" ht="36" hidden="false" customHeight="true" outlineLevel="0" collapsed="false">
      <c r="A1" s="2" t="s">
        <v>51</v>
      </c>
      <c r="B1" s="2"/>
      <c r="C1" s="2"/>
      <c r="D1" s="2"/>
      <c r="E1" s="2"/>
      <c r="F1" s="2"/>
      <c r="G1" s="2"/>
      <c r="H1" s="2"/>
    </row>
    <row r="2" customFormat="false" ht="19.5" hidden="false" customHeight="true" outlineLevel="0" collapsed="false">
      <c r="A2" s="3" t="s">
        <v>52</v>
      </c>
      <c r="B2" s="3"/>
      <c r="C2" s="3"/>
      <c r="D2" s="3"/>
      <c r="E2" s="3"/>
      <c r="F2" s="3"/>
      <c r="G2" s="3"/>
      <c r="H2" s="3"/>
    </row>
    <row r="4" customFormat="false" ht="21.75" hidden="false" customHeight="true" outlineLevel="0" collapsed="false">
      <c r="A4" s="44" t="s">
        <v>53</v>
      </c>
      <c r="B4" s="44"/>
      <c r="C4" s="44"/>
      <c r="D4" s="44"/>
      <c r="E4" s="44"/>
      <c r="F4" s="44"/>
      <c r="G4" s="44"/>
      <c r="H4" s="44"/>
    </row>
    <row r="5" customFormat="false" ht="18" hidden="false" customHeight="true" outlineLevel="0" collapsed="false">
      <c r="A5" s="45" t="s">
        <v>54</v>
      </c>
      <c r="B5" s="45"/>
      <c r="C5" s="46" t="s">
        <v>55</v>
      </c>
      <c r="D5" s="46"/>
      <c r="E5" s="47" t="s">
        <v>56</v>
      </c>
      <c r="F5" s="47"/>
      <c r="G5" s="48" t="s">
        <v>57</v>
      </c>
      <c r="H5" s="48"/>
    </row>
    <row r="6" customFormat="false" ht="43.5" hidden="false" customHeight="true" outlineLevel="0" collapsed="false">
      <c r="A6" s="49" t="n">
        <f aca="false">IFERROR(SUM(Properties!G4:G15),0)</f>
        <v>26575</v>
      </c>
      <c r="B6" s="49"/>
      <c r="C6" s="50" t="n">
        <f aca="false">IFERROR(SUM(Properties!H4:H15),0)</f>
        <v>2345</v>
      </c>
      <c r="D6" s="50"/>
      <c r="E6" s="51" t="n">
        <f aca="false">IFERROR(SUM(Properties!I4:I15),0)</f>
        <v>24230</v>
      </c>
      <c r="F6" s="51"/>
      <c r="G6" s="52" t="n">
        <f aca="false">IFERROR(SUM(Properties!H4:H15)/SUM(Properties!G4:G15),0)</f>
        <v>0.0882408278457197</v>
      </c>
      <c r="H6" s="52"/>
    </row>
    <row r="7" customFormat="false" ht="18" hidden="false" customHeight="true" outlineLevel="0" collapsed="false">
      <c r="A7" s="53"/>
      <c r="B7" s="53"/>
      <c r="C7" s="54"/>
      <c r="D7" s="54"/>
      <c r="E7" s="55"/>
      <c r="F7" s="55"/>
      <c r="G7" s="56"/>
      <c r="H7" s="56"/>
    </row>
    <row r="9" customFormat="false" ht="21.75" hidden="false" customHeight="true" outlineLevel="0" collapsed="false">
      <c r="A9" s="44" t="s">
        <v>58</v>
      </c>
      <c r="B9" s="44"/>
      <c r="C9" s="44"/>
      <c r="D9" s="44"/>
      <c r="E9" s="44"/>
      <c r="F9" s="44"/>
      <c r="G9" s="44"/>
      <c r="H9" s="44"/>
    </row>
    <row r="10" customFormat="false" ht="27.75" hidden="false" customHeight="true" outlineLevel="0" collapsed="false">
      <c r="A10" s="4" t="s">
        <v>22</v>
      </c>
      <c r="B10" s="4" t="s">
        <v>3</v>
      </c>
      <c r="C10" s="4" t="s">
        <v>59</v>
      </c>
      <c r="D10" s="4" t="s">
        <v>27</v>
      </c>
      <c r="E10" s="4" t="s">
        <v>60</v>
      </c>
      <c r="F10" s="4" t="s">
        <v>61</v>
      </c>
      <c r="G10" s="4" t="s">
        <v>62</v>
      </c>
      <c r="H10" s="4" t="s">
        <v>63</v>
      </c>
      <c r="I10" s="4" t="s">
        <v>64</v>
      </c>
    </row>
    <row r="11" customFormat="false" ht="24" hidden="false" customHeight="true" outlineLevel="0" collapsed="false">
      <c r="A11" s="15" t="str">
        <f aca="false">IF(Properties!A4="","",Properties!A4)</f>
        <v>Maple St Unit 3</v>
      </c>
      <c r="B11" s="16" t="str">
        <f aca="false">IF(Properties!A4="","",Properties!B4)</f>
        <v>14 Maple St, Austin TX</v>
      </c>
      <c r="C11" s="18" t="n">
        <f aca="false">IF(Properties!A4="","",Properties!C4)</f>
        <v>320000</v>
      </c>
      <c r="D11" s="10" t="n">
        <f aca="false">IF(Properties!A4="","",Properties!G4)</f>
        <v>11000</v>
      </c>
      <c r="E11" s="11" t="n">
        <f aca="false">IF(Properties!A4="","",Properties!H4)</f>
        <v>1450</v>
      </c>
      <c r="F11" s="20" t="n">
        <f aca="false">IF(Properties!A4="","",Properties!I4)</f>
        <v>9550</v>
      </c>
      <c r="G11" s="21" t="n">
        <f aca="false">IF(Properties!A4="","",Properties!J4)</f>
        <v>0.0825</v>
      </c>
      <c r="H11" s="21" t="n">
        <f aca="false">IF(Properties!A4="","",Properties!K4)</f>
        <v>0.119375</v>
      </c>
      <c r="I11" s="22" t="n">
        <f aca="false">IF(Properties!A4="","",Properties!L4)</f>
        <v>0.131818181818182</v>
      </c>
    </row>
    <row r="12" customFormat="false" ht="24" hidden="false" customHeight="true" outlineLevel="0" collapsed="false">
      <c r="A12" s="5" t="str">
        <f aca="false">IF(Properties!A5="","",Properties!A5)</f>
        <v>Riverside Apt</v>
      </c>
      <c r="B12" s="6" t="str">
        <f aca="false">IF(Properties!A5="","",Properties!B5)</f>
        <v>88 River Rd, Austin TX</v>
      </c>
      <c r="C12" s="8" t="n">
        <f aca="false">IF(Properties!A5="","",Properties!C5)</f>
        <v>480000</v>
      </c>
      <c r="D12" s="10" t="n">
        <f aca="false">IF(Properties!A5="","",Properties!G5)</f>
        <v>15575</v>
      </c>
      <c r="E12" s="11" t="n">
        <f aca="false">IF(Properties!A5="","",Properties!H5)</f>
        <v>895</v>
      </c>
      <c r="F12" s="12" t="n">
        <f aca="false">IF(Properties!A5="","",Properties!I5)</f>
        <v>14680</v>
      </c>
      <c r="G12" s="13" t="n">
        <f aca="false">IF(Properties!A5="","",Properties!J5)</f>
        <v>0.0775</v>
      </c>
      <c r="H12" s="13" t="n">
        <f aca="false">IF(Properties!A5="","",Properties!K5)</f>
        <v>0.122333333333333</v>
      </c>
      <c r="I12" s="14" t="n">
        <f aca="false">IF(Properties!A5="","",Properties!L5)</f>
        <v>0.0574638844301766</v>
      </c>
    </row>
    <row r="13" customFormat="false" ht="24" hidden="false" customHeight="true" outlineLevel="0" collapsed="false">
      <c r="A13" s="15" t="str">
        <f aca="false">IF(Properties!A6="","",Properties!A6)</f>
        <v/>
      </c>
      <c r="B13" s="16" t="str">
        <f aca="false">IF(Properties!A6="","",Properties!B6)</f>
        <v/>
      </c>
      <c r="C13" s="18" t="str">
        <f aca="false">IF(Properties!A6="","",Properties!C6)</f>
        <v/>
      </c>
      <c r="D13" s="10" t="str">
        <f aca="false">IF(Properties!A6="","",Properties!G6)</f>
        <v/>
      </c>
      <c r="E13" s="11" t="str">
        <f aca="false">IF(Properties!A6="","",Properties!H6)</f>
        <v/>
      </c>
      <c r="F13" s="20" t="str">
        <f aca="false">IF(Properties!A6="","",Properties!I6)</f>
        <v/>
      </c>
      <c r="G13" s="21" t="str">
        <f aca="false">IF(Properties!A6="","",Properties!J6)</f>
        <v/>
      </c>
      <c r="H13" s="21" t="str">
        <f aca="false">IF(Properties!A6="","",Properties!K6)</f>
        <v/>
      </c>
      <c r="I13" s="22" t="str">
        <f aca="false">IF(Properties!A6="","",Properties!L6)</f>
        <v/>
      </c>
    </row>
    <row r="14" customFormat="false" ht="24" hidden="false" customHeight="true" outlineLevel="0" collapsed="false">
      <c r="A14" s="5" t="str">
        <f aca="false">IF(Properties!A7="","",Properties!A7)</f>
        <v/>
      </c>
      <c r="B14" s="6" t="str">
        <f aca="false">IF(Properties!A7="","",Properties!B7)</f>
        <v/>
      </c>
      <c r="C14" s="8" t="str">
        <f aca="false">IF(Properties!A7="","",Properties!C7)</f>
        <v/>
      </c>
      <c r="D14" s="10" t="str">
        <f aca="false">IF(Properties!A7="","",Properties!G7)</f>
        <v/>
      </c>
      <c r="E14" s="11" t="str">
        <f aca="false">IF(Properties!A7="","",Properties!H7)</f>
        <v/>
      </c>
      <c r="F14" s="12" t="str">
        <f aca="false">IF(Properties!A7="","",Properties!I7)</f>
        <v/>
      </c>
      <c r="G14" s="13" t="str">
        <f aca="false">IF(Properties!A7="","",Properties!J7)</f>
        <v/>
      </c>
      <c r="H14" s="13" t="str">
        <f aca="false">IF(Properties!A7="","",Properties!K7)</f>
        <v/>
      </c>
      <c r="I14" s="14" t="str">
        <f aca="false">IF(Properties!A7="","",Properties!L7)</f>
        <v/>
      </c>
    </row>
    <row r="15" customFormat="false" ht="24" hidden="false" customHeight="true" outlineLevel="0" collapsed="false">
      <c r="A15" s="15" t="str">
        <f aca="false">IF(Properties!A8="","",Properties!A8)</f>
        <v/>
      </c>
      <c r="B15" s="16" t="str">
        <f aca="false">IF(Properties!A8="","",Properties!B8)</f>
        <v/>
      </c>
      <c r="C15" s="18" t="str">
        <f aca="false">IF(Properties!A8="","",Properties!C8)</f>
        <v/>
      </c>
      <c r="D15" s="10" t="str">
        <f aca="false">IF(Properties!A8="","",Properties!G8)</f>
        <v/>
      </c>
      <c r="E15" s="11" t="str">
        <f aca="false">IF(Properties!A8="","",Properties!H8)</f>
        <v/>
      </c>
      <c r="F15" s="20" t="str">
        <f aca="false">IF(Properties!A8="","",Properties!I8)</f>
        <v/>
      </c>
      <c r="G15" s="21" t="str">
        <f aca="false">IF(Properties!A8="","",Properties!J8)</f>
        <v/>
      </c>
      <c r="H15" s="21" t="str">
        <f aca="false">IF(Properties!A8="","",Properties!K8)</f>
        <v/>
      </c>
      <c r="I15" s="22" t="str">
        <f aca="false">IF(Properties!A8="","",Properties!L8)</f>
        <v/>
      </c>
    </row>
    <row r="16" customFormat="false" ht="24" hidden="false" customHeight="true" outlineLevel="0" collapsed="false">
      <c r="A16" s="5" t="str">
        <f aca="false">IF(Properties!A9="","",Properties!A9)</f>
        <v/>
      </c>
      <c r="B16" s="6" t="str">
        <f aca="false">IF(Properties!A9="","",Properties!B9)</f>
        <v/>
      </c>
      <c r="C16" s="8" t="str">
        <f aca="false">IF(Properties!A9="","",Properties!C9)</f>
        <v/>
      </c>
      <c r="D16" s="10" t="str">
        <f aca="false">IF(Properties!A9="","",Properties!G9)</f>
        <v/>
      </c>
      <c r="E16" s="11" t="str">
        <f aca="false">IF(Properties!A9="","",Properties!H9)</f>
        <v/>
      </c>
      <c r="F16" s="12" t="str">
        <f aca="false">IF(Properties!A9="","",Properties!I9)</f>
        <v/>
      </c>
      <c r="G16" s="13" t="str">
        <f aca="false">IF(Properties!A9="","",Properties!J9)</f>
        <v/>
      </c>
      <c r="H16" s="13" t="str">
        <f aca="false">IF(Properties!A9="","",Properties!K9)</f>
        <v/>
      </c>
      <c r="I16" s="14" t="str">
        <f aca="false">IF(Properties!A9="","",Properties!L9)</f>
        <v/>
      </c>
    </row>
    <row r="17" customFormat="false" ht="24" hidden="false" customHeight="true" outlineLevel="0" collapsed="false">
      <c r="A17" s="15" t="str">
        <f aca="false">IF(Properties!A10="","",Properties!A10)</f>
        <v/>
      </c>
      <c r="B17" s="16" t="str">
        <f aca="false">IF(Properties!A10="","",Properties!B10)</f>
        <v/>
      </c>
      <c r="C17" s="18" t="str">
        <f aca="false">IF(Properties!A10="","",Properties!C10)</f>
        <v/>
      </c>
      <c r="D17" s="10" t="str">
        <f aca="false">IF(Properties!A10="","",Properties!G10)</f>
        <v/>
      </c>
      <c r="E17" s="11" t="str">
        <f aca="false">IF(Properties!A10="","",Properties!H10)</f>
        <v/>
      </c>
      <c r="F17" s="20" t="str">
        <f aca="false">IF(Properties!A10="","",Properties!I10)</f>
        <v/>
      </c>
      <c r="G17" s="21" t="str">
        <f aca="false">IF(Properties!A10="","",Properties!J10)</f>
        <v/>
      </c>
      <c r="H17" s="21" t="str">
        <f aca="false">IF(Properties!A10="","",Properties!K10)</f>
        <v/>
      </c>
      <c r="I17" s="22" t="str">
        <f aca="false">IF(Properties!A10="","",Properties!L10)</f>
        <v/>
      </c>
    </row>
    <row r="18" customFormat="false" ht="24" hidden="false" customHeight="true" outlineLevel="0" collapsed="false">
      <c r="A18" s="5" t="str">
        <f aca="false">IF(Properties!A11="","",Properties!A11)</f>
        <v/>
      </c>
      <c r="B18" s="6" t="str">
        <f aca="false">IF(Properties!A11="","",Properties!B11)</f>
        <v/>
      </c>
      <c r="C18" s="8" t="str">
        <f aca="false">IF(Properties!A11="","",Properties!C11)</f>
        <v/>
      </c>
      <c r="D18" s="10" t="str">
        <f aca="false">IF(Properties!A11="","",Properties!G11)</f>
        <v/>
      </c>
      <c r="E18" s="11" t="str">
        <f aca="false">IF(Properties!A11="","",Properties!H11)</f>
        <v/>
      </c>
      <c r="F18" s="12" t="str">
        <f aca="false">IF(Properties!A11="","",Properties!I11)</f>
        <v/>
      </c>
      <c r="G18" s="13" t="str">
        <f aca="false">IF(Properties!A11="","",Properties!J11)</f>
        <v/>
      </c>
      <c r="H18" s="13" t="str">
        <f aca="false">IF(Properties!A11="","",Properties!K11)</f>
        <v/>
      </c>
      <c r="I18" s="14" t="str">
        <f aca="false">IF(Properties!A11="","",Properties!L11)</f>
        <v/>
      </c>
    </row>
    <row r="19" customFormat="false" ht="24" hidden="false" customHeight="true" outlineLevel="0" collapsed="false">
      <c r="A19" s="15" t="str">
        <f aca="false">IF(Properties!A12="","",Properties!A12)</f>
        <v/>
      </c>
      <c r="B19" s="16" t="str">
        <f aca="false">IF(Properties!A12="","",Properties!B12)</f>
        <v/>
      </c>
      <c r="C19" s="18" t="str">
        <f aca="false">IF(Properties!A12="","",Properties!C12)</f>
        <v/>
      </c>
      <c r="D19" s="10" t="str">
        <f aca="false">IF(Properties!A12="","",Properties!G12)</f>
        <v/>
      </c>
      <c r="E19" s="11" t="str">
        <f aca="false">IF(Properties!A12="","",Properties!H12)</f>
        <v/>
      </c>
      <c r="F19" s="20" t="str">
        <f aca="false">IF(Properties!A12="","",Properties!I12)</f>
        <v/>
      </c>
      <c r="G19" s="21" t="str">
        <f aca="false">IF(Properties!A12="","",Properties!J12)</f>
        <v/>
      </c>
      <c r="H19" s="21" t="str">
        <f aca="false">IF(Properties!A12="","",Properties!K12)</f>
        <v/>
      </c>
      <c r="I19" s="22" t="str">
        <f aca="false">IF(Properties!A12="","",Properties!L12)</f>
        <v/>
      </c>
    </row>
    <row r="20" customFormat="false" ht="24" hidden="false" customHeight="true" outlineLevel="0" collapsed="false">
      <c r="A20" s="5" t="str">
        <f aca="false">IF(Properties!A13="","",Properties!A13)</f>
        <v/>
      </c>
      <c r="B20" s="6" t="str">
        <f aca="false">IF(Properties!A13="","",Properties!B13)</f>
        <v/>
      </c>
      <c r="C20" s="8" t="str">
        <f aca="false">IF(Properties!A13="","",Properties!C13)</f>
        <v/>
      </c>
      <c r="D20" s="10" t="str">
        <f aca="false">IF(Properties!A13="","",Properties!G13)</f>
        <v/>
      </c>
      <c r="E20" s="11" t="str">
        <f aca="false">IF(Properties!A13="","",Properties!H13)</f>
        <v/>
      </c>
      <c r="F20" s="12" t="str">
        <f aca="false">IF(Properties!A13="","",Properties!I13)</f>
        <v/>
      </c>
      <c r="G20" s="13" t="str">
        <f aca="false">IF(Properties!A13="","",Properties!J13)</f>
        <v/>
      </c>
      <c r="H20" s="13" t="str">
        <f aca="false">IF(Properties!A13="","",Properties!K13)</f>
        <v/>
      </c>
      <c r="I20" s="14" t="str">
        <f aca="false">IF(Properties!A13="","",Properties!L13)</f>
        <v/>
      </c>
    </row>
    <row r="21" customFormat="false" ht="24" hidden="false" customHeight="true" outlineLevel="0" collapsed="false">
      <c r="A21" s="15" t="str">
        <f aca="false">IF(Properties!A14="","",Properties!A14)</f>
        <v/>
      </c>
      <c r="B21" s="16" t="str">
        <f aca="false">IF(Properties!A14="","",Properties!B14)</f>
        <v/>
      </c>
      <c r="C21" s="18" t="str">
        <f aca="false">IF(Properties!A14="","",Properties!C14)</f>
        <v/>
      </c>
      <c r="D21" s="10" t="str">
        <f aca="false">IF(Properties!A14="","",Properties!G14)</f>
        <v/>
      </c>
      <c r="E21" s="11" t="str">
        <f aca="false">IF(Properties!A14="","",Properties!H14)</f>
        <v/>
      </c>
      <c r="F21" s="20" t="str">
        <f aca="false">IF(Properties!A14="","",Properties!I14)</f>
        <v/>
      </c>
      <c r="G21" s="21" t="str">
        <f aca="false">IF(Properties!A14="","",Properties!J14)</f>
        <v/>
      </c>
      <c r="H21" s="21" t="str">
        <f aca="false">IF(Properties!A14="","",Properties!K14)</f>
        <v/>
      </c>
      <c r="I21" s="22" t="str">
        <f aca="false">IF(Properties!A14="","",Properties!L14)</f>
        <v/>
      </c>
    </row>
    <row r="22" customFormat="false" ht="24" hidden="false" customHeight="true" outlineLevel="0" collapsed="false">
      <c r="A22" s="5" t="str">
        <f aca="false">IF(Properties!A15="","",Properties!A15)</f>
        <v/>
      </c>
      <c r="B22" s="6" t="str">
        <f aca="false">IF(Properties!A15="","",Properties!B15)</f>
        <v/>
      </c>
      <c r="C22" s="8" t="str">
        <f aca="false">IF(Properties!A15="","",Properties!C15)</f>
        <v/>
      </c>
      <c r="D22" s="10" t="str">
        <f aca="false">IF(Properties!A15="","",Properties!G15)</f>
        <v/>
      </c>
      <c r="E22" s="11" t="str">
        <f aca="false">IF(Properties!A15="","",Properties!H15)</f>
        <v/>
      </c>
      <c r="F22" s="12" t="str">
        <f aca="false">IF(Properties!A15="","",Properties!I15)</f>
        <v/>
      </c>
      <c r="G22" s="13" t="str">
        <f aca="false">IF(Properties!A15="","",Properties!J15)</f>
        <v/>
      </c>
      <c r="H22" s="13" t="str">
        <f aca="false">IF(Properties!A15="","",Properties!K15)</f>
        <v/>
      </c>
      <c r="I22" s="14" t="str">
        <f aca="false">IF(Properties!A15="","",Properties!L15)</f>
        <v/>
      </c>
    </row>
    <row r="23" customFormat="false" ht="25.5" hidden="false" customHeight="true" outlineLevel="0" collapsed="false">
      <c r="A23" s="57" t="s">
        <v>65</v>
      </c>
      <c r="B23" s="57"/>
      <c r="C23" s="58" t="n">
        <f aca="false">IFERROR(SUM(C11:C22),0)</f>
        <v>800000</v>
      </c>
      <c r="D23" s="58" t="n">
        <f aca="false">IFERROR(SUM(D11:D22),0)</f>
        <v>26575</v>
      </c>
      <c r="E23" s="58" t="n">
        <f aca="false">IFERROR(SUM(E11:E22),0)</f>
        <v>2345</v>
      </c>
      <c r="F23" s="58" t="n">
        <f aca="false">IFERROR(SUM(F11:F22),0)</f>
        <v>24230</v>
      </c>
      <c r="G23" s="59" t="n">
        <f aca="false">IFERROR(SUM(Properties!E4:E15)/SUM(Properties!C4:C15),0)</f>
        <v>0.0795</v>
      </c>
      <c r="H23" s="59" t="n">
        <f aca="false">IFERROR(SUM(Properties!I4:I15)/SUM(Properties!F4:F15),0)</f>
        <v>0.12115</v>
      </c>
      <c r="I23" s="59" t="n">
        <f aca="false">IFERROR(E23/D23,0)</f>
        <v>0.0882408278457197</v>
      </c>
    </row>
    <row r="25" customFormat="false" ht="21.75" hidden="false" customHeight="true" outlineLevel="0" collapsed="false">
      <c r="A25" s="60" t="s">
        <v>66</v>
      </c>
      <c r="B25" s="60"/>
      <c r="C25" s="60"/>
      <c r="D25" s="60"/>
      <c r="E25" s="60"/>
      <c r="F25" s="60"/>
      <c r="G25" s="60"/>
      <c r="H25" s="60"/>
      <c r="I25" s="60"/>
    </row>
  </sheetData>
  <mergeCells count="18">
    <mergeCell ref="A1:H1"/>
    <mergeCell ref="A2:H2"/>
    <mergeCell ref="A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9:H9"/>
    <mergeCell ref="A23:B23"/>
    <mergeCell ref="A25:I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97EB8"/>
    <pageSetUpPr fitToPage="false"/>
  </sheetPr>
  <dimension ref="A1:E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4" min="2" style="1" width="20"/>
    <col collapsed="false" customWidth="true" hidden="false" outlineLevel="0" max="5" min="5" style="1" width="18"/>
  </cols>
  <sheetData>
    <row r="1" customFormat="false" ht="36" hidden="false" customHeight="true" outlineLevel="0" collapsed="false">
      <c r="A1" s="2" t="s">
        <v>67</v>
      </c>
      <c r="B1" s="2"/>
      <c r="C1" s="2"/>
      <c r="D1" s="2"/>
      <c r="E1" s="2"/>
    </row>
    <row r="2" customFormat="false" ht="19.5" hidden="false" customHeight="true" outlineLevel="0" collapsed="false">
      <c r="A2" s="3" t="s">
        <v>68</v>
      </c>
      <c r="B2" s="3"/>
      <c r="C2" s="3"/>
      <c r="D2" s="3"/>
      <c r="E2" s="3"/>
    </row>
    <row r="4" customFormat="false" ht="21.75" hidden="false" customHeight="true" outlineLevel="0" collapsed="false">
      <c r="A4" s="44" t="s">
        <v>69</v>
      </c>
      <c r="B4" s="44"/>
      <c r="C4" s="44"/>
      <c r="D4" s="44"/>
      <c r="E4" s="44"/>
    </row>
    <row r="5" customFormat="false" ht="27.75" hidden="false" customHeight="true" outlineLevel="0" collapsed="false">
      <c r="A5" s="4" t="s">
        <v>70</v>
      </c>
      <c r="B5" s="4" t="s">
        <v>8</v>
      </c>
      <c r="C5" s="4" t="s">
        <v>9</v>
      </c>
      <c r="D5" s="4" t="s">
        <v>10</v>
      </c>
      <c r="E5" s="4" t="s">
        <v>13</v>
      </c>
    </row>
    <row r="6" customFormat="false" ht="21.75" hidden="false" customHeight="true" outlineLevel="0" collapsed="false">
      <c r="A6" s="5" t="s">
        <v>71</v>
      </c>
      <c r="B6" s="10" t="n">
        <f aca="false">SUMIFS(Transactions!$E$4:$E$2000,Transactions!$A$4:$A$2000,"&gt;="&amp;DATE(2025,1,1),Transactions!$A$4:$A$2000,"&lt;"&amp;DATE(2025,2,1),Transactions!$C$4:$C$2000,"Income")</f>
        <v>5300</v>
      </c>
      <c r="C6" s="11" t="n">
        <f aca="false">SUMIFS(Transactions!$E$4:$E$2000,Transactions!$A$4:$A$2000,"&gt;="&amp;DATE(2025,1,1),Transactions!$A$4:$A$2000,"&lt;"&amp;DATE(2025,2,1),Transactions!$C$4:$C$2000,"Expense")</f>
        <v>520</v>
      </c>
      <c r="D6" s="12" t="n">
        <f aca="false">B6-C6</f>
        <v>4780</v>
      </c>
      <c r="E6" s="14" t="n">
        <f aca="false">IFERROR(C6/B6,0)</f>
        <v>0.0981132075471698</v>
      </c>
    </row>
    <row r="7" customFormat="false" ht="21.75" hidden="false" customHeight="true" outlineLevel="0" collapsed="false">
      <c r="A7" s="15" t="s">
        <v>72</v>
      </c>
      <c r="B7" s="10" t="n">
        <f aca="false">SUMIFS(Transactions!$E$4:$E$2000,Transactions!$A$4:$A$2000,"&gt;="&amp;DATE(2025,2,1),Transactions!$A$4:$A$2000,"&lt;"&amp;DATE(2025,3,1),Transactions!$C$4:$C$2000,"Income")</f>
        <v>5300</v>
      </c>
      <c r="C7" s="11" t="n">
        <f aca="false">SUMIFS(Transactions!$E$4:$E$2000,Transactions!$A$4:$A$2000,"&gt;="&amp;DATE(2025,2,1),Transactions!$A$4:$A$2000,"&lt;"&amp;DATE(2025,3,1),Transactions!$C$4:$C$2000,"Expense")</f>
        <v>620</v>
      </c>
      <c r="D7" s="20" t="n">
        <f aca="false">B7-C7</f>
        <v>4680</v>
      </c>
      <c r="E7" s="22" t="n">
        <f aca="false">IFERROR(C7/B7,0)</f>
        <v>0.116981132075472</v>
      </c>
    </row>
    <row r="8" customFormat="false" ht="21.75" hidden="false" customHeight="true" outlineLevel="0" collapsed="false">
      <c r="A8" s="5" t="s">
        <v>73</v>
      </c>
      <c r="B8" s="10" t="n">
        <f aca="false">SUMIFS(Transactions!$E$4:$E$2000,Transactions!$A$4:$A$2000,"&gt;="&amp;DATE(2025,3,1),Transactions!$A$4:$A$2000,"&lt;"&amp;DATE(2025,4,1),Transactions!$C$4:$C$2000,"Income")</f>
        <v>5300</v>
      </c>
      <c r="C8" s="11" t="n">
        <f aca="false">SUMIFS(Transactions!$E$4:$E$2000,Transactions!$A$4:$A$2000,"&gt;="&amp;DATE(2025,3,1),Transactions!$A$4:$A$2000,"&lt;"&amp;DATE(2025,4,1),Transactions!$C$4:$C$2000,"Expense")</f>
        <v>410</v>
      </c>
      <c r="D8" s="12" t="n">
        <f aca="false">B8-C8</f>
        <v>4890</v>
      </c>
      <c r="E8" s="14" t="n">
        <f aca="false">IFERROR(C8/B8,0)</f>
        <v>0.0773584905660377</v>
      </c>
    </row>
    <row r="9" customFormat="false" ht="21.75" hidden="false" customHeight="true" outlineLevel="0" collapsed="false">
      <c r="A9" s="15" t="s">
        <v>74</v>
      </c>
      <c r="B9" s="10" t="n">
        <f aca="false">SUMIFS(Transactions!$E$4:$E$2000,Transactions!$A$4:$A$2000,"&gt;="&amp;DATE(2025,4,1),Transactions!$A$4:$A$2000,"&lt;"&amp;DATE(2025,5,1),Transactions!$C$4:$C$2000,"Income")</f>
        <v>5300</v>
      </c>
      <c r="C9" s="11" t="n">
        <f aca="false">SUMIFS(Transactions!$E$4:$E$2000,Transactions!$A$4:$A$2000,"&gt;="&amp;DATE(2025,4,1),Transactions!$A$4:$A$2000,"&lt;"&amp;DATE(2025,5,1),Transactions!$C$4:$C$2000,"Expense")</f>
        <v>315</v>
      </c>
      <c r="D9" s="20" t="n">
        <f aca="false">B9-C9</f>
        <v>4985</v>
      </c>
      <c r="E9" s="22" t="n">
        <f aca="false">IFERROR(C9/B9,0)</f>
        <v>0.0594339622641509</v>
      </c>
    </row>
    <row r="10" customFormat="false" ht="21.75" hidden="false" customHeight="true" outlineLevel="0" collapsed="false">
      <c r="A10" s="5" t="s">
        <v>75</v>
      </c>
      <c r="B10" s="10" t="n">
        <f aca="false">SUMIFS(Transactions!$E$4:$E$2000,Transactions!$A$4:$A$2000,"&gt;="&amp;DATE(2025,5,1),Transactions!$A$4:$A$2000,"&lt;"&amp;DATE(2025,6,1),Transactions!$C$4:$C$2000,"Income")</f>
        <v>5375</v>
      </c>
      <c r="C10" s="11" t="n">
        <f aca="false">SUMIFS(Transactions!$E$4:$E$2000,Transactions!$A$4:$A$2000,"&gt;="&amp;DATE(2025,5,1),Transactions!$A$4:$A$2000,"&lt;"&amp;DATE(2025,6,1),Transactions!$C$4:$C$2000,"Expense")</f>
        <v>480</v>
      </c>
      <c r="D10" s="12" t="n">
        <f aca="false">B10-C10</f>
        <v>4895</v>
      </c>
      <c r="E10" s="14" t="n">
        <f aca="false">IFERROR(C10/B10,0)</f>
        <v>0.0893023255813954</v>
      </c>
    </row>
    <row r="11" customFormat="false" ht="21.75" hidden="false" customHeight="true" outlineLevel="0" collapsed="false">
      <c r="A11" s="15" t="s">
        <v>76</v>
      </c>
      <c r="B11" s="10" t="n">
        <f aca="false">SUMIFS(Transactions!$E$4:$E$2000,Transactions!$A$4:$A$2000,"&gt;="&amp;DATE(2025,6,1),Transactions!$A$4:$A$2000,"&lt;"&amp;DATE(2025,7,1),Transactions!$C$4:$C$2000,"Income")</f>
        <v>0</v>
      </c>
      <c r="C11" s="11" t="n">
        <f aca="false">SUMIFS(Transactions!$E$4:$E$2000,Transactions!$A$4:$A$2000,"&gt;="&amp;DATE(2025,6,1),Transactions!$A$4:$A$2000,"&lt;"&amp;DATE(2025,7,1),Transactions!$C$4:$C$2000,"Expense")</f>
        <v>0</v>
      </c>
      <c r="D11" s="20" t="n">
        <f aca="false">B11-C11</f>
        <v>0</v>
      </c>
      <c r="E11" s="22" t="n">
        <f aca="false">IFERROR(C11/B11,0)</f>
        <v>0</v>
      </c>
    </row>
    <row r="12" customFormat="false" ht="21.75" hidden="false" customHeight="true" outlineLevel="0" collapsed="false">
      <c r="A12" s="5" t="s">
        <v>77</v>
      </c>
      <c r="B12" s="10" t="n">
        <f aca="false">SUMIFS(Transactions!$E$4:$E$2000,Transactions!$A$4:$A$2000,"&gt;="&amp;DATE(2025,7,1),Transactions!$A$4:$A$2000,"&lt;"&amp;DATE(2025,8,1),Transactions!$C$4:$C$2000,"Income")</f>
        <v>0</v>
      </c>
      <c r="C12" s="11" t="n">
        <f aca="false">SUMIFS(Transactions!$E$4:$E$2000,Transactions!$A$4:$A$2000,"&gt;="&amp;DATE(2025,7,1),Transactions!$A$4:$A$2000,"&lt;"&amp;DATE(2025,8,1),Transactions!$C$4:$C$2000,"Expense")</f>
        <v>0</v>
      </c>
      <c r="D12" s="12" t="n">
        <f aca="false">B12-C12</f>
        <v>0</v>
      </c>
      <c r="E12" s="14" t="n">
        <f aca="false">IFERROR(C12/B12,0)</f>
        <v>0</v>
      </c>
    </row>
    <row r="13" customFormat="false" ht="21.75" hidden="false" customHeight="true" outlineLevel="0" collapsed="false">
      <c r="A13" s="15" t="s">
        <v>78</v>
      </c>
      <c r="B13" s="10" t="n">
        <f aca="false">SUMIFS(Transactions!$E$4:$E$2000,Transactions!$A$4:$A$2000,"&gt;="&amp;DATE(2025,8,1),Transactions!$A$4:$A$2000,"&lt;"&amp;DATE(2025,9,1),Transactions!$C$4:$C$2000,"Income")</f>
        <v>0</v>
      </c>
      <c r="C13" s="11" t="n">
        <f aca="false">SUMIFS(Transactions!$E$4:$E$2000,Transactions!$A$4:$A$2000,"&gt;="&amp;DATE(2025,8,1),Transactions!$A$4:$A$2000,"&lt;"&amp;DATE(2025,9,1),Transactions!$C$4:$C$2000,"Expense")</f>
        <v>0</v>
      </c>
      <c r="D13" s="20" t="n">
        <f aca="false">B13-C13</f>
        <v>0</v>
      </c>
      <c r="E13" s="22" t="n">
        <f aca="false">IFERROR(C13/B13,0)</f>
        <v>0</v>
      </c>
    </row>
    <row r="14" customFormat="false" ht="21.75" hidden="false" customHeight="true" outlineLevel="0" collapsed="false">
      <c r="A14" s="5" t="s">
        <v>79</v>
      </c>
      <c r="B14" s="10" t="n">
        <f aca="false">SUMIFS(Transactions!$E$4:$E$2000,Transactions!$A$4:$A$2000,"&gt;="&amp;DATE(2025,9,1),Transactions!$A$4:$A$2000,"&lt;"&amp;DATE(2025,10,1),Transactions!$C$4:$C$2000,"Income")</f>
        <v>0</v>
      </c>
      <c r="C14" s="11" t="n">
        <f aca="false">SUMIFS(Transactions!$E$4:$E$2000,Transactions!$A$4:$A$2000,"&gt;="&amp;DATE(2025,9,1),Transactions!$A$4:$A$2000,"&lt;"&amp;DATE(2025,10,1),Transactions!$C$4:$C$2000,"Expense")</f>
        <v>0</v>
      </c>
      <c r="D14" s="12" t="n">
        <f aca="false">B14-C14</f>
        <v>0</v>
      </c>
      <c r="E14" s="14" t="n">
        <f aca="false">IFERROR(C14/B14,0)</f>
        <v>0</v>
      </c>
    </row>
    <row r="15" customFormat="false" ht="21.75" hidden="false" customHeight="true" outlineLevel="0" collapsed="false">
      <c r="A15" s="15" t="s">
        <v>80</v>
      </c>
      <c r="B15" s="10" t="n">
        <f aca="false">SUMIFS(Transactions!$E$4:$E$2000,Transactions!$A$4:$A$2000,"&gt;="&amp;DATE(2025,10,1),Transactions!$A$4:$A$2000,"&lt;"&amp;DATE(2025,11,1),Transactions!$C$4:$C$2000,"Income")</f>
        <v>0</v>
      </c>
      <c r="C15" s="11" t="n">
        <f aca="false">SUMIFS(Transactions!$E$4:$E$2000,Transactions!$A$4:$A$2000,"&gt;="&amp;DATE(2025,10,1),Transactions!$A$4:$A$2000,"&lt;"&amp;DATE(2025,11,1),Transactions!$C$4:$C$2000,"Expense")</f>
        <v>0</v>
      </c>
      <c r="D15" s="20" t="n">
        <f aca="false">B15-C15</f>
        <v>0</v>
      </c>
      <c r="E15" s="22" t="n">
        <f aca="false">IFERROR(C15/B15,0)</f>
        <v>0</v>
      </c>
    </row>
    <row r="16" customFormat="false" ht="21.75" hidden="false" customHeight="true" outlineLevel="0" collapsed="false">
      <c r="A16" s="5" t="s">
        <v>81</v>
      </c>
      <c r="B16" s="10" t="n">
        <f aca="false">SUMIFS(Transactions!$E$4:$E$2000,Transactions!$A$4:$A$2000,"&gt;="&amp;DATE(2025,11,1),Transactions!$A$4:$A$2000,"&lt;"&amp;DATE(2025,12,1),Transactions!$C$4:$C$2000,"Income")</f>
        <v>0</v>
      </c>
      <c r="C16" s="11" t="n">
        <f aca="false">SUMIFS(Transactions!$E$4:$E$2000,Transactions!$A$4:$A$2000,"&gt;="&amp;DATE(2025,11,1),Transactions!$A$4:$A$2000,"&lt;"&amp;DATE(2025,12,1),Transactions!$C$4:$C$2000,"Expense")</f>
        <v>0</v>
      </c>
      <c r="D16" s="12" t="n">
        <f aca="false">B16-C16</f>
        <v>0</v>
      </c>
      <c r="E16" s="14" t="n">
        <f aca="false">IFERROR(C16/B16,0)</f>
        <v>0</v>
      </c>
    </row>
    <row r="17" customFormat="false" ht="21.75" hidden="false" customHeight="true" outlineLevel="0" collapsed="false">
      <c r="A17" s="15" t="s">
        <v>82</v>
      </c>
      <c r="B17" s="10" t="n">
        <f aca="false">SUMIFS(Transactions!$E$4:$E$2000,Transactions!$A$4:$A$2000,"&gt;="&amp;DATE(2025,12,1),Transactions!$A$4:$A$2000,"&lt;"&amp;DATE(2026,1,1),Transactions!$C$4:$C$2000,"Income")</f>
        <v>0</v>
      </c>
      <c r="C17" s="11" t="n">
        <f aca="false">SUMIFS(Transactions!$E$4:$E$2000,Transactions!$A$4:$A$2000,"&gt;="&amp;DATE(2025,12,1),Transactions!$A$4:$A$2000,"&lt;"&amp;DATE(2026,1,1),Transactions!$C$4:$C$2000,"Expense")</f>
        <v>0</v>
      </c>
      <c r="D17" s="20" t="n">
        <f aca="false">B17-C17</f>
        <v>0</v>
      </c>
      <c r="E17" s="22" t="n">
        <f aca="false">IFERROR(C17/B17,0)</f>
        <v>0</v>
      </c>
    </row>
    <row r="18" customFormat="false" ht="25.5" hidden="false" customHeight="true" outlineLevel="0" collapsed="false">
      <c r="A18" s="61" t="s">
        <v>83</v>
      </c>
      <c r="B18" s="58" t="n">
        <f aca="false">SUM(B6:B17)</f>
        <v>26575</v>
      </c>
      <c r="C18" s="58" t="n">
        <f aca="false">SUM(C6:C17)</f>
        <v>2345</v>
      </c>
      <c r="D18" s="58" t="n">
        <f aca="false">B18-C18</f>
        <v>24230</v>
      </c>
      <c r="E18" s="59" t="n">
        <f aca="false">IFERROR(C18/B18,0)</f>
        <v>0.0882408278457197</v>
      </c>
    </row>
    <row r="20" customFormat="false" ht="21.75" hidden="false" customHeight="true" outlineLevel="0" collapsed="false">
      <c r="A20" s="44" t="s">
        <v>84</v>
      </c>
      <c r="B20" s="44"/>
      <c r="C20" s="44"/>
      <c r="D20" s="44"/>
      <c r="E20" s="44"/>
    </row>
    <row r="21" customFormat="false" ht="27.75" hidden="false" customHeight="true" outlineLevel="0" collapsed="false">
      <c r="A21" s="4" t="s">
        <v>70</v>
      </c>
      <c r="B21" s="4" t="s">
        <v>8</v>
      </c>
      <c r="C21" s="4" t="s">
        <v>9</v>
      </c>
      <c r="D21" s="4" t="s">
        <v>10</v>
      </c>
      <c r="E21" s="4" t="s">
        <v>13</v>
      </c>
    </row>
    <row r="22" customFormat="false" ht="21.75" hidden="false" customHeight="true" outlineLevel="0" collapsed="false">
      <c r="A22" s="5" t="s">
        <v>85</v>
      </c>
      <c r="B22" s="10" t="n">
        <f aca="false">SUMIFS(Transactions!$E$4:$E$2000,Transactions!$A$4:$A$2000,"&gt;="&amp;DATE(2026,1,1),Transactions!$A$4:$A$2000,"&lt;"&amp;DATE(2026,2,1),Transactions!$C$4:$C$2000,"Income")</f>
        <v>0</v>
      </c>
      <c r="C22" s="11" t="n">
        <f aca="false">SUMIFS(Transactions!$E$4:$E$2000,Transactions!$A$4:$A$2000,"&gt;="&amp;DATE(2026,1,1),Transactions!$A$4:$A$2000,"&lt;"&amp;DATE(2026,2,1),Transactions!$C$4:$C$2000,"Expense")</f>
        <v>0</v>
      </c>
      <c r="D22" s="12" t="n">
        <f aca="false">B22-C22</f>
        <v>0</v>
      </c>
      <c r="E22" s="14" t="n">
        <f aca="false">IFERROR(C22/B22,0)</f>
        <v>0</v>
      </c>
    </row>
    <row r="23" customFormat="false" ht="21.75" hidden="false" customHeight="true" outlineLevel="0" collapsed="false">
      <c r="A23" s="15" t="s">
        <v>86</v>
      </c>
      <c r="B23" s="10" t="n">
        <f aca="false">SUMIFS(Transactions!$E$4:$E$2000,Transactions!$A$4:$A$2000,"&gt;="&amp;DATE(2026,2,1),Transactions!$A$4:$A$2000,"&lt;"&amp;DATE(2026,3,1),Transactions!$C$4:$C$2000,"Income")</f>
        <v>0</v>
      </c>
      <c r="C23" s="11" t="n">
        <f aca="false">SUMIFS(Transactions!$E$4:$E$2000,Transactions!$A$4:$A$2000,"&gt;="&amp;DATE(2026,2,1),Transactions!$A$4:$A$2000,"&lt;"&amp;DATE(2026,3,1),Transactions!$C$4:$C$2000,"Expense")</f>
        <v>0</v>
      </c>
      <c r="D23" s="20" t="n">
        <f aca="false">B23-C23</f>
        <v>0</v>
      </c>
      <c r="E23" s="22" t="n">
        <f aca="false">IFERROR(C23/B23,0)</f>
        <v>0</v>
      </c>
    </row>
    <row r="24" customFormat="false" ht="21.75" hidden="false" customHeight="true" outlineLevel="0" collapsed="false">
      <c r="A24" s="5" t="s">
        <v>87</v>
      </c>
      <c r="B24" s="10" t="n">
        <f aca="false">SUMIFS(Transactions!$E$4:$E$2000,Transactions!$A$4:$A$2000,"&gt;="&amp;DATE(2026,3,1),Transactions!$A$4:$A$2000,"&lt;"&amp;DATE(2026,4,1),Transactions!$C$4:$C$2000,"Income")</f>
        <v>0</v>
      </c>
      <c r="C24" s="11" t="n">
        <f aca="false">SUMIFS(Transactions!$E$4:$E$2000,Transactions!$A$4:$A$2000,"&gt;="&amp;DATE(2026,3,1),Transactions!$A$4:$A$2000,"&lt;"&amp;DATE(2026,4,1),Transactions!$C$4:$C$2000,"Expense")</f>
        <v>0</v>
      </c>
      <c r="D24" s="12" t="n">
        <f aca="false">B24-C24</f>
        <v>0</v>
      </c>
      <c r="E24" s="14" t="n">
        <f aca="false">IFERROR(C24/B24,0)</f>
        <v>0</v>
      </c>
    </row>
    <row r="25" customFormat="false" ht="21.75" hidden="false" customHeight="true" outlineLevel="0" collapsed="false">
      <c r="A25" s="15" t="s">
        <v>88</v>
      </c>
      <c r="B25" s="10" t="n">
        <f aca="false">SUMIFS(Transactions!$E$4:$E$2000,Transactions!$A$4:$A$2000,"&gt;="&amp;DATE(2026,4,1),Transactions!$A$4:$A$2000,"&lt;"&amp;DATE(2026,5,1),Transactions!$C$4:$C$2000,"Income")</f>
        <v>0</v>
      </c>
      <c r="C25" s="11" t="n">
        <f aca="false">SUMIFS(Transactions!$E$4:$E$2000,Transactions!$A$4:$A$2000,"&gt;="&amp;DATE(2026,4,1),Transactions!$A$4:$A$2000,"&lt;"&amp;DATE(2026,5,1),Transactions!$C$4:$C$2000,"Expense")</f>
        <v>0</v>
      </c>
      <c r="D25" s="20" t="n">
        <f aca="false">B25-C25</f>
        <v>0</v>
      </c>
      <c r="E25" s="22" t="n">
        <f aca="false">IFERROR(C25/B25,0)</f>
        <v>0</v>
      </c>
    </row>
    <row r="26" customFormat="false" ht="21.75" hidden="false" customHeight="true" outlineLevel="0" collapsed="false">
      <c r="A26" s="5" t="s">
        <v>89</v>
      </c>
      <c r="B26" s="10" t="n">
        <f aca="false">SUMIFS(Transactions!$E$4:$E$2000,Transactions!$A$4:$A$2000,"&gt;="&amp;DATE(2026,5,1),Transactions!$A$4:$A$2000,"&lt;"&amp;DATE(2026,6,1),Transactions!$C$4:$C$2000,"Income")</f>
        <v>0</v>
      </c>
      <c r="C26" s="11" t="n">
        <f aca="false">SUMIFS(Transactions!$E$4:$E$2000,Transactions!$A$4:$A$2000,"&gt;="&amp;DATE(2026,5,1),Transactions!$A$4:$A$2000,"&lt;"&amp;DATE(2026,6,1),Transactions!$C$4:$C$2000,"Expense")</f>
        <v>0</v>
      </c>
      <c r="D26" s="12" t="n">
        <f aca="false">B26-C26</f>
        <v>0</v>
      </c>
      <c r="E26" s="14" t="n">
        <f aca="false">IFERROR(C26/B26,0)</f>
        <v>0</v>
      </c>
    </row>
    <row r="27" customFormat="false" ht="21.75" hidden="false" customHeight="true" outlineLevel="0" collapsed="false">
      <c r="A27" s="15" t="s">
        <v>90</v>
      </c>
      <c r="B27" s="10" t="n">
        <f aca="false">SUMIFS(Transactions!$E$4:$E$2000,Transactions!$A$4:$A$2000,"&gt;="&amp;DATE(2026,6,1),Transactions!$A$4:$A$2000,"&lt;"&amp;DATE(2026,7,1),Transactions!$C$4:$C$2000,"Income")</f>
        <v>0</v>
      </c>
      <c r="C27" s="11" t="n">
        <f aca="false">SUMIFS(Transactions!$E$4:$E$2000,Transactions!$A$4:$A$2000,"&gt;="&amp;DATE(2026,6,1),Transactions!$A$4:$A$2000,"&lt;"&amp;DATE(2026,7,1),Transactions!$C$4:$C$2000,"Expense")</f>
        <v>0</v>
      </c>
      <c r="D27" s="20" t="n">
        <f aca="false">B27-C27</f>
        <v>0</v>
      </c>
      <c r="E27" s="22" t="n">
        <f aca="false">IFERROR(C27/B27,0)</f>
        <v>0</v>
      </c>
    </row>
    <row r="28" customFormat="false" ht="21.75" hidden="false" customHeight="true" outlineLevel="0" collapsed="false">
      <c r="A28" s="5" t="s">
        <v>91</v>
      </c>
      <c r="B28" s="10" t="n">
        <f aca="false">SUMIFS(Transactions!$E$4:$E$2000,Transactions!$A$4:$A$2000,"&gt;="&amp;DATE(2026,7,1),Transactions!$A$4:$A$2000,"&lt;"&amp;DATE(2026,8,1),Transactions!$C$4:$C$2000,"Income")</f>
        <v>0</v>
      </c>
      <c r="C28" s="11" t="n">
        <f aca="false">SUMIFS(Transactions!$E$4:$E$2000,Transactions!$A$4:$A$2000,"&gt;="&amp;DATE(2026,7,1),Transactions!$A$4:$A$2000,"&lt;"&amp;DATE(2026,8,1),Transactions!$C$4:$C$2000,"Expense")</f>
        <v>0</v>
      </c>
      <c r="D28" s="12" t="n">
        <f aca="false">B28-C28</f>
        <v>0</v>
      </c>
      <c r="E28" s="14" t="n">
        <f aca="false">IFERROR(C28/B28,0)</f>
        <v>0</v>
      </c>
    </row>
    <row r="29" customFormat="false" ht="21.75" hidden="false" customHeight="true" outlineLevel="0" collapsed="false">
      <c r="A29" s="15" t="s">
        <v>92</v>
      </c>
      <c r="B29" s="10" t="n">
        <f aca="false">SUMIFS(Transactions!$E$4:$E$2000,Transactions!$A$4:$A$2000,"&gt;="&amp;DATE(2026,8,1),Transactions!$A$4:$A$2000,"&lt;"&amp;DATE(2026,9,1),Transactions!$C$4:$C$2000,"Income")</f>
        <v>0</v>
      </c>
      <c r="C29" s="11" t="n">
        <f aca="false">SUMIFS(Transactions!$E$4:$E$2000,Transactions!$A$4:$A$2000,"&gt;="&amp;DATE(2026,8,1),Transactions!$A$4:$A$2000,"&lt;"&amp;DATE(2026,9,1),Transactions!$C$4:$C$2000,"Expense")</f>
        <v>0</v>
      </c>
      <c r="D29" s="20" t="n">
        <f aca="false">B29-C29</f>
        <v>0</v>
      </c>
      <c r="E29" s="22" t="n">
        <f aca="false">IFERROR(C29/B29,0)</f>
        <v>0</v>
      </c>
    </row>
    <row r="30" customFormat="false" ht="21.75" hidden="false" customHeight="true" outlineLevel="0" collapsed="false">
      <c r="A30" s="5" t="s">
        <v>93</v>
      </c>
      <c r="B30" s="10" t="n">
        <f aca="false">SUMIFS(Transactions!$E$4:$E$2000,Transactions!$A$4:$A$2000,"&gt;="&amp;DATE(2026,9,1),Transactions!$A$4:$A$2000,"&lt;"&amp;DATE(2026,10,1),Transactions!$C$4:$C$2000,"Income")</f>
        <v>0</v>
      </c>
      <c r="C30" s="11" t="n">
        <f aca="false">SUMIFS(Transactions!$E$4:$E$2000,Transactions!$A$4:$A$2000,"&gt;="&amp;DATE(2026,9,1),Transactions!$A$4:$A$2000,"&lt;"&amp;DATE(2026,10,1),Transactions!$C$4:$C$2000,"Expense")</f>
        <v>0</v>
      </c>
      <c r="D30" s="12" t="n">
        <f aca="false">B30-C30</f>
        <v>0</v>
      </c>
      <c r="E30" s="14" t="n">
        <f aca="false">IFERROR(C30/B30,0)</f>
        <v>0</v>
      </c>
    </row>
    <row r="31" customFormat="false" ht="21.75" hidden="false" customHeight="true" outlineLevel="0" collapsed="false">
      <c r="A31" s="15" t="s">
        <v>94</v>
      </c>
      <c r="B31" s="10" t="n">
        <f aca="false">SUMIFS(Transactions!$E$4:$E$2000,Transactions!$A$4:$A$2000,"&gt;="&amp;DATE(2026,10,1),Transactions!$A$4:$A$2000,"&lt;"&amp;DATE(2026,11,1),Transactions!$C$4:$C$2000,"Income")</f>
        <v>0</v>
      </c>
      <c r="C31" s="11" t="n">
        <f aca="false">SUMIFS(Transactions!$E$4:$E$2000,Transactions!$A$4:$A$2000,"&gt;="&amp;DATE(2026,10,1),Transactions!$A$4:$A$2000,"&lt;"&amp;DATE(2026,11,1),Transactions!$C$4:$C$2000,"Expense")</f>
        <v>0</v>
      </c>
      <c r="D31" s="20" t="n">
        <f aca="false">B31-C31</f>
        <v>0</v>
      </c>
      <c r="E31" s="22" t="n">
        <f aca="false">IFERROR(C31/B31,0)</f>
        <v>0</v>
      </c>
    </row>
    <row r="32" customFormat="false" ht="21.75" hidden="false" customHeight="true" outlineLevel="0" collapsed="false">
      <c r="A32" s="5" t="s">
        <v>95</v>
      </c>
      <c r="B32" s="10" t="n">
        <f aca="false">SUMIFS(Transactions!$E$4:$E$2000,Transactions!$A$4:$A$2000,"&gt;="&amp;DATE(2026,11,1),Transactions!$A$4:$A$2000,"&lt;"&amp;DATE(2026,12,1),Transactions!$C$4:$C$2000,"Income")</f>
        <v>0</v>
      </c>
      <c r="C32" s="11" t="n">
        <f aca="false">SUMIFS(Transactions!$E$4:$E$2000,Transactions!$A$4:$A$2000,"&gt;="&amp;DATE(2026,11,1),Transactions!$A$4:$A$2000,"&lt;"&amp;DATE(2026,12,1),Transactions!$C$4:$C$2000,"Expense")</f>
        <v>0</v>
      </c>
      <c r="D32" s="12" t="n">
        <f aca="false">B32-C32</f>
        <v>0</v>
      </c>
      <c r="E32" s="14" t="n">
        <f aca="false">IFERROR(C32/B32,0)</f>
        <v>0</v>
      </c>
    </row>
    <row r="33" customFormat="false" ht="21.75" hidden="false" customHeight="true" outlineLevel="0" collapsed="false">
      <c r="A33" s="15" t="s">
        <v>96</v>
      </c>
      <c r="B33" s="10" t="n">
        <f aca="false">SUMIFS(Transactions!$E$4:$E$2000,Transactions!$A$4:$A$2000,"&gt;="&amp;DATE(2026,12,1),Transactions!$A$4:$A$2000,"&lt;"&amp;DATE(2027,1,1),Transactions!$C$4:$C$2000,"Income")</f>
        <v>0</v>
      </c>
      <c r="C33" s="11" t="n">
        <f aca="false">SUMIFS(Transactions!$E$4:$E$2000,Transactions!$A$4:$A$2000,"&gt;="&amp;DATE(2026,12,1),Transactions!$A$4:$A$2000,"&lt;"&amp;DATE(2027,1,1),Transactions!$C$4:$C$2000,"Expense")</f>
        <v>0</v>
      </c>
      <c r="D33" s="20" t="n">
        <f aca="false">B33-C33</f>
        <v>0</v>
      </c>
      <c r="E33" s="22" t="n">
        <f aca="false">IFERROR(C33/B33,0)</f>
        <v>0</v>
      </c>
    </row>
    <row r="34" customFormat="false" ht="25.5" hidden="false" customHeight="true" outlineLevel="0" collapsed="false">
      <c r="A34" s="61" t="s">
        <v>97</v>
      </c>
      <c r="B34" s="58" t="n">
        <f aca="false">SUM(B22:B33)</f>
        <v>0</v>
      </c>
      <c r="C34" s="58" t="n">
        <f aca="false">SUM(C22:C33)</f>
        <v>0</v>
      </c>
      <c r="D34" s="58" t="n">
        <f aca="false">B34-C34</f>
        <v>0</v>
      </c>
      <c r="E34" s="59" t="n">
        <f aca="false">IFERROR(C34/B34,0)</f>
        <v>0</v>
      </c>
    </row>
  </sheetData>
  <mergeCells count="4">
    <mergeCell ref="A1:E1"/>
    <mergeCell ref="A2:E2"/>
    <mergeCell ref="A4:E4"/>
    <mergeCell ref="A20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7070"/>
    <pageSetUpPr fitToPage="false"/>
  </sheetPr>
  <dimension ref="A1:C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50"/>
    <col collapsed="false" customWidth="true" hidden="false" outlineLevel="0" max="3" min="3" style="1" width="35"/>
  </cols>
  <sheetData>
    <row r="1" customFormat="false" ht="36" hidden="false" customHeight="true" outlineLevel="0" collapsed="false">
      <c r="A1" s="2" t="s">
        <v>98</v>
      </c>
      <c r="B1" s="2"/>
      <c r="C1" s="2"/>
    </row>
    <row r="2" customFormat="false" ht="19.5" hidden="false" customHeight="true" outlineLevel="0" collapsed="false">
      <c r="A2" s="3" t="s">
        <v>99</v>
      </c>
      <c r="B2" s="3"/>
      <c r="C2" s="3"/>
    </row>
    <row r="4" customFormat="false" ht="21.75" hidden="false" customHeight="true" outlineLevel="0" collapsed="false">
      <c r="A4" s="62"/>
      <c r="B4" s="63" t="s">
        <v>100</v>
      </c>
      <c r="C4" s="62"/>
    </row>
    <row r="5" customFormat="false" ht="21.75" hidden="false" customHeight="true" outlineLevel="0" collapsed="false">
      <c r="A5" s="64"/>
      <c r="B5" s="65" t="s">
        <v>101</v>
      </c>
      <c r="C5" s="66" t="s">
        <v>102</v>
      </c>
    </row>
    <row r="6" customFormat="false" ht="21.75" hidden="false" customHeight="true" outlineLevel="0" collapsed="false">
      <c r="A6" s="67"/>
      <c r="B6" s="68" t="s">
        <v>103</v>
      </c>
      <c r="C6" s="69" t="s">
        <v>104</v>
      </c>
    </row>
    <row r="7" customFormat="false" ht="21.75" hidden="false" customHeight="true" outlineLevel="0" collapsed="false">
      <c r="A7" s="64"/>
      <c r="B7" s="65" t="s">
        <v>105</v>
      </c>
      <c r="C7" s="66" t="s">
        <v>106</v>
      </c>
    </row>
    <row r="8" customFormat="false" ht="21.75" hidden="false" customHeight="true" outlineLevel="0" collapsed="false">
      <c r="A8" s="67"/>
      <c r="B8" s="68" t="s">
        <v>107</v>
      </c>
      <c r="C8" s="69" t="s">
        <v>108</v>
      </c>
    </row>
    <row r="9" customFormat="false" ht="21.75" hidden="false" customHeight="true" outlineLevel="0" collapsed="false">
      <c r="A9" s="64"/>
      <c r="B9" s="65" t="s">
        <v>109</v>
      </c>
      <c r="C9" s="66" t="s">
        <v>110</v>
      </c>
    </row>
    <row r="10" customFormat="false" ht="21.75" hidden="false" customHeight="true" outlineLevel="0" collapsed="false">
      <c r="A10" s="67"/>
      <c r="B10" s="68" t="s">
        <v>111</v>
      </c>
      <c r="C10" s="69" t="s">
        <v>112</v>
      </c>
    </row>
    <row r="11" customFormat="false" ht="21.75" hidden="false" customHeight="true" outlineLevel="0" collapsed="false">
      <c r="A11" s="64"/>
      <c r="B11" s="65" t="s">
        <v>113</v>
      </c>
      <c r="C11" s="66" t="s">
        <v>114</v>
      </c>
    </row>
    <row r="12" customFormat="false" ht="21.75" hidden="false" customHeight="true" outlineLevel="0" collapsed="false">
      <c r="A12" s="67"/>
      <c r="B12" s="68" t="s">
        <v>115</v>
      </c>
      <c r="C12" s="69" t="s">
        <v>116</v>
      </c>
    </row>
    <row r="13" customFormat="false" ht="21.75" hidden="false" customHeight="true" outlineLevel="0" collapsed="false">
      <c r="A13" s="70"/>
      <c r="B13" s="71"/>
      <c r="C13" s="70"/>
    </row>
    <row r="14" customFormat="false" ht="21.75" hidden="false" customHeight="true" outlineLevel="0" collapsed="false">
      <c r="A14" s="62"/>
      <c r="B14" s="63" t="s">
        <v>117</v>
      </c>
      <c r="C14" s="62"/>
    </row>
    <row r="15" customFormat="false" ht="21.75" hidden="false" customHeight="true" outlineLevel="0" collapsed="false">
      <c r="A15" s="72"/>
      <c r="B15" s="73" t="s">
        <v>28</v>
      </c>
      <c r="C15" s="74" t="s">
        <v>118</v>
      </c>
    </row>
    <row r="16" customFormat="false" ht="21.75" hidden="false" customHeight="true" outlineLevel="0" collapsed="false">
      <c r="A16" s="75"/>
      <c r="B16" s="76" t="s">
        <v>48</v>
      </c>
      <c r="C16" s="69" t="s">
        <v>119</v>
      </c>
    </row>
    <row r="17" customFormat="false" ht="21.75" hidden="false" customHeight="true" outlineLevel="0" collapsed="false">
      <c r="A17" s="72"/>
      <c r="B17" s="73" t="s">
        <v>120</v>
      </c>
      <c r="C17" s="74" t="s">
        <v>121</v>
      </c>
    </row>
    <row r="18" customFormat="false" ht="21.75" hidden="false" customHeight="true" outlineLevel="0" collapsed="false">
      <c r="A18" s="75"/>
      <c r="B18" s="76" t="s">
        <v>122</v>
      </c>
      <c r="C18" s="69" t="s">
        <v>123</v>
      </c>
    </row>
    <row r="19" customFormat="false" ht="21.75" hidden="false" customHeight="true" outlineLevel="0" collapsed="false">
      <c r="A19" s="72"/>
      <c r="B19" s="73" t="s">
        <v>124</v>
      </c>
      <c r="C19" s="74" t="s">
        <v>125</v>
      </c>
    </row>
    <row r="20" customFormat="false" ht="21.75" hidden="false" customHeight="true" outlineLevel="0" collapsed="false">
      <c r="A20" s="70"/>
      <c r="B20" s="71"/>
      <c r="C20" s="70"/>
    </row>
    <row r="21" customFormat="false" ht="21.75" hidden="false" customHeight="true" outlineLevel="0" collapsed="false">
      <c r="A21" s="62"/>
      <c r="B21" s="63" t="s">
        <v>126</v>
      </c>
      <c r="C21" s="62"/>
    </row>
    <row r="22" customFormat="false" ht="21.75" hidden="false" customHeight="true" outlineLevel="0" collapsed="false">
      <c r="A22" s="77"/>
      <c r="B22" s="78" t="s">
        <v>46</v>
      </c>
      <c r="C22" s="79" t="s">
        <v>127</v>
      </c>
    </row>
    <row r="23" customFormat="false" ht="21.75" hidden="false" customHeight="true" outlineLevel="0" collapsed="false">
      <c r="A23" s="75"/>
      <c r="B23" s="76" t="s">
        <v>33</v>
      </c>
      <c r="C23" s="69" t="s">
        <v>128</v>
      </c>
    </row>
    <row r="24" customFormat="false" ht="21.75" hidden="false" customHeight="true" outlineLevel="0" collapsed="false">
      <c r="A24" s="77"/>
      <c r="B24" s="78" t="s">
        <v>31</v>
      </c>
      <c r="C24" s="79" t="s">
        <v>129</v>
      </c>
    </row>
    <row r="25" customFormat="false" ht="21.75" hidden="false" customHeight="true" outlineLevel="0" collapsed="false">
      <c r="A25" s="75"/>
      <c r="B25" s="76" t="s">
        <v>37</v>
      </c>
      <c r="C25" s="69" t="s">
        <v>130</v>
      </c>
    </row>
    <row r="26" customFormat="false" ht="21.75" hidden="false" customHeight="true" outlineLevel="0" collapsed="false">
      <c r="A26" s="77"/>
      <c r="B26" s="78" t="s">
        <v>131</v>
      </c>
      <c r="C26" s="79" t="s">
        <v>132</v>
      </c>
    </row>
    <row r="27" customFormat="false" ht="21.75" hidden="false" customHeight="true" outlineLevel="0" collapsed="false">
      <c r="A27" s="75"/>
      <c r="B27" s="76" t="s">
        <v>43</v>
      </c>
      <c r="C27" s="69" t="s">
        <v>133</v>
      </c>
    </row>
    <row r="28" customFormat="false" ht="21.75" hidden="false" customHeight="true" outlineLevel="0" collapsed="false">
      <c r="A28" s="77"/>
      <c r="B28" s="78" t="s">
        <v>41</v>
      </c>
      <c r="C28" s="79" t="s">
        <v>134</v>
      </c>
    </row>
    <row r="29" customFormat="false" ht="21.75" hidden="false" customHeight="true" outlineLevel="0" collapsed="false">
      <c r="A29" s="75"/>
      <c r="B29" s="76" t="s">
        <v>135</v>
      </c>
      <c r="C29" s="69" t="s">
        <v>136</v>
      </c>
    </row>
    <row r="30" customFormat="false" ht="21.75" hidden="false" customHeight="true" outlineLevel="0" collapsed="false">
      <c r="A30" s="77"/>
      <c r="B30" s="78" t="s">
        <v>137</v>
      </c>
      <c r="C30" s="79" t="s">
        <v>138</v>
      </c>
    </row>
    <row r="31" customFormat="false" ht="21.75" hidden="false" customHeight="true" outlineLevel="0" collapsed="false">
      <c r="A31" s="75"/>
      <c r="B31" s="76"/>
      <c r="C31" s="69"/>
    </row>
    <row r="32" customFormat="false" ht="21.75" hidden="false" customHeight="true" outlineLevel="0" collapsed="false">
      <c r="A32" s="62"/>
      <c r="B32" s="63" t="s">
        <v>139</v>
      </c>
      <c r="C32" s="62"/>
    </row>
    <row r="33" customFormat="false" ht="21.75" hidden="false" customHeight="true" outlineLevel="0" collapsed="false">
      <c r="A33" s="75"/>
      <c r="B33" s="76" t="s">
        <v>140</v>
      </c>
      <c r="C33" s="69" t="s">
        <v>141</v>
      </c>
    </row>
    <row r="34" customFormat="false" ht="21.75" hidden="false" customHeight="true" outlineLevel="0" collapsed="false">
      <c r="A34" s="80"/>
      <c r="B34" s="81" t="s">
        <v>62</v>
      </c>
      <c r="C34" s="82" t="s">
        <v>142</v>
      </c>
    </row>
    <row r="35" customFormat="false" ht="21.75" hidden="false" customHeight="true" outlineLevel="0" collapsed="false">
      <c r="A35" s="75"/>
      <c r="B35" s="76" t="s">
        <v>61</v>
      </c>
      <c r="C35" s="69" t="s">
        <v>143</v>
      </c>
    </row>
    <row r="36" customFormat="false" ht="21.75" hidden="false" customHeight="true" outlineLevel="0" collapsed="false">
      <c r="A36" s="80"/>
      <c r="B36" s="81" t="s">
        <v>64</v>
      </c>
      <c r="C36" s="82" t="s">
        <v>144</v>
      </c>
    </row>
    <row r="37" customFormat="false" ht="21.75" hidden="false" customHeight="true" outlineLevel="0" collapsed="false">
      <c r="A37" s="75"/>
      <c r="B37" s="76" t="s">
        <v>145</v>
      </c>
      <c r="C37" s="69" t="s">
        <v>146</v>
      </c>
    </row>
    <row r="38" customFormat="false" ht="21.75" hidden="false" customHeight="true" outlineLevel="0" collapsed="false">
      <c r="A38" s="80"/>
      <c r="B38" s="81" t="s">
        <v>147</v>
      </c>
      <c r="C38" s="82" t="s">
        <v>148</v>
      </c>
    </row>
    <row r="39" customFormat="false" ht="7.5" hidden="false" customHeight="true" outlineLevel="0" collapsed="false">
      <c r="A39" s="83"/>
      <c r="B39" s="84"/>
      <c r="C39" s="83"/>
    </row>
    <row r="40" customFormat="false" ht="21.75" hidden="false" customHeight="true" outlineLevel="0" collapsed="false">
      <c r="A40" s="62"/>
      <c r="B40" s="63" t="s">
        <v>149</v>
      </c>
      <c r="C40" s="62" t="s">
        <v>150</v>
      </c>
    </row>
    <row r="41" customFormat="false" ht="21.75" hidden="false" customHeight="true" outlineLevel="0" collapsed="false">
      <c r="A41" s="85"/>
      <c r="B41" s="86" t="s">
        <v>151</v>
      </c>
      <c r="C41" s="69" t="s">
        <v>152</v>
      </c>
    </row>
    <row r="42" customFormat="false" ht="21.75" hidden="false" customHeight="true" outlineLevel="0" collapsed="false">
      <c r="A42" s="72"/>
      <c r="B42" s="73" t="s">
        <v>153</v>
      </c>
      <c r="C42" s="74" t="s">
        <v>154</v>
      </c>
    </row>
    <row r="43" customFormat="false" ht="21.75" hidden="false" customHeight="true" outlineLevel="0" collapsed="false">
      <c r="A43" s="77"/>
      <c r="B43" s="78" t="s">
        <v>155</v>
      </c>
      <c r="C43" s="79" t="s">
        <v>156</v>
      </c>
    </row>
    <row r="44" customFormat="false" ht="21.75" hidden="false" customHeight="true" outlineLevel="0" collapsed="false">
      <c r="A44" s="64"/>
      <c r="B44" s="65" t="s">
        <v>157</v>
      </c>
      <c r="C44" s="66" t="s">
        <v>158</v>
      </c>
    </row>
    <row r="45" customFormat="false" ht="30" hidden="false" customHeight="true" outlineLevel="0" collapsed="false">
      <c r="A45" s="87" t="s">
        <v>159</v>
      </c>
      <c r="B45" s="87"/>
      <c r="C45" s="87"/>
    </row>
    <row r="46" customFormat="false" ht="19.5" hidden="false" customHeight="true" outlineLevel="0" collapsed="false">
      <c r="A46" s="88" t="s">
        <v>160</v>
      </c>
      <c r="B46" s="88"/>
      <c r="C46" s="88"/>
    </row>
    <row r="47" customFormat="false" ht="21.75" hidden="false" customHeight="true" outlineLevel="0" collapsed="false">
      <c r="A47" s="89" t="s">
        <v>161</v>
      </c>
      <c r="B47" s="89"/>
      <c r="C47" s="89"/>
    </row>
    <row r="48" customFormat="false" ht="31.5" hidden="false" customHeight="true" outlineLevel="0" collapsed="false">
      <c r="A48" s="90"/>
    </row>
    <row r="49" customFormat="false" ht="48" hidden="false" customHeight="true" outlineLevel="0" collapsed="false">
      <c r="A49" s="91" t="s">
        <v>162</v>
      </c>
      <c r="B49" s="91"/>
      <c r="C49" s="91"/>
    </row>
    <row r="50" customFormat="false" ht="31.5" hidden="false" customHeight="true" outlineLevel="0" collapsed="false">
      <c r="A50" s="92" t="s">
        <v>163</v>
      </c>
      <c r="B50" s="92"/>
      <c r="C50" s="92"/>
    </row>
  </sheetData>
  <mergeCells count="7">
    <mergeCell ref="A1:C1"/>
    <mergeCell ref="A2:C2"/>
    <mergeCell ref="A45:C45"/>
    <mergeCell ref="A46:C46"/>
    <mergeCell ref="A47:C47"/>
    <mergeCell ref="A49:C49"/>
    <mergeCell ref="A50:C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2026-05-20T04:02:16Z</dcterms:created>
  <dc:creator>openpyxl</dc:creator>
  <dc:description/>
  <dc:language>en-US</dc:language>
  <cp:lastModifiedBy/>
  <dcterms:modified xsi:type="dcterms:W3CDTF">2026-05-29T04:53:54Z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